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z20file00\共有書庫\03保健事業課\01_健康づくり支援係\009_（R5_4～保健事業係へ）特定健診等集合契約関係\9_（2）（協）集合契約委託契約書\R5\01_契約書送付通知\02_集合契約情報HP掲載\"/>
    </mc:Choice>
  </mc:AlternateContent>
  <bookViews>
    <workbookView xWindow="-45" yWindow="5640" windowWidth="19230" windowHeight="5670" tabRatio="717"/>
  </bookViews>
  <sheets>
    <sheet name="R5_契約先一覧" sheetId="40" r:id="rId1"/>
  </sheets>
  <definedNames>
    <definedName name="_xlnm._FilterDatabase" localSheetId="0" hidden="1">'R5_契約先一覧'!$B$2:$AD$31</definedName>
    <definedName name="_xlnm.Print_Area" localSheetId="0">'R5_契約先一覧'!$A$1:$AD$40</definedName>
  </definedNames>
  <calcPr calcId="152511"/>
</workbook>
</file>

<file path=xl/calcChain.xml><?xml version="1.0" encoding="utf-8"?>
<calcChain xmlns="http://schemas.openxmlformats.org/spreadsheetml/2006/main">
  <c r="Q17" i="40" l="1"/>
  <c r="O17" i="40" s="1"/>
  <c r="S17" i="40"/>
  <c r="U17" i="40"/>
  <c r="W17" i="40"/>
  <c r="Z17" i="40"/>
  <c r="AB17" i="40"/>
  <c r="AD17" i="40"/>
  <c r="X17" i="40" l="1"/>
  <c r="AA20" i="40"/>
  <c r="P20" i="40"/>
  <c r="T25" i="40" l="1"/>
  <c r="AA21" i="40"/>
  <c r="T6" i="40"/>
  <c r="Q7" i="40" l="1"/>
  <c r="O7" i="40" s="1"/>
  <c r="S7" i="40"/>
  <c r="U7" i="40"/>
  <c r="W7" i="40"/>
  <c r="Z7" i="40"/>
  <c r="X7" i="40" s="1"/>
  <c r="AB7" i="40"/>
  <c r="AD7" i="40"/>
  <c r="N7" i="40" l="1"/>
  <c r="AD25" i="40"/>
  <c r="AB25" i="40"/>
  <c r="Z25" i="40"/>
  <c r="X25" i="40"/>
  <c r="W25" i="40"/>
  <c r="U25" i="40"/>
  <c r="O25" i="40" s="1"/>
  <c r="N25" i="40" s="1"/>
  <c r="S25" i="40"/>
  <c r="Q25" i="40"/>
  <c r="AD24" i="40"/>
  <c r="AB24" i="40"/>
  <c r="Z24" i="40"/>
  <c r="X24" i="40" s="1"/>
  <c r="W24" i="40"/>
  <c r="T24" i="40"/>
  <c r="U24" i="40" s="1"/>
  <c r="O24" i="40" s="1"/>
  <c r="N24" i="40" s="1"/>
  <c r="S24" i="40"/>
  <c r="Q24" i="40"/>
  <c r="AD37" i="40"/>
  <c r="AB37" i="40"/>
  <c r="X37" i="40" s="1"/>
  <c r="Z37" i="40"/>
  <c r="W37" i="40"/>
  <c r="U37" i="40"/>
  <c r="S37" i="40"/>
  <c r="Q37" i="40"/>
  <c r="O37" i="40" s="1"/>
  <c r="AD21" i="40"/>
  <c r="AB21" i="40"/>
  <c r="Z21" i="40"/>
  <c r="W21" i="40"/>
  <c r="T21" i="40"/>
  <c r="U21" i="40" s="1"/>
  <c r="S21" i="40"/>
  <c r="P21" i="40"/>
  <c r="Q21" i="40" s="1"/>
  <c r="O21" i="40" s="1"/>
  <c r="N37" i="40" l="1"/>
  <c r="X21" i="40"/>
  <c r="N21" i="40" s="1"/>
  <c r="T32" i="40"/>
  <c r="T23" i="40"/>
  <c r="T18" i="40"/>
  <c r="AA12" i="40" l="1"/>
  <c r="T12" i="40"/>
  <c r="P11" i="40"/>
  <c r="P8" i="40"/>
  <c r="U6" i="40"/>
  <c r="P14" i="40" l="1"/>
  <c r="T22" i="40" l="1"/>
  <c r="P22" i="40"/>
  <c r="AD33" i="40" l="1"/>
  <c r="AD34" i="40"/>
  <c r="AD35" i="40"/>
  <c r="AB33" i="40"/>
  <c r="AB34" i="40"/>
  <c r="AB35" i="40"/>
  <c r="X35" i="40" s="1"/>
  <c r="Z33" i="40"/>
  <c r="Z34" i="40"/>
  <c r="Z35" i="40"/>
  <c r="W33" i="40"/>
  <c r="W34" i="40"/>
  <c r="W35" i="40"/>
  <c r="U33" i="40"/>
  <c r="U34" i="40"/>
  <c r="U35" i="40"/>
  <c r="S33" i="40"/>
  <c r="S34" i="40"/>
  <c r="S35" i="40"/>
  <c r="Q33" i="40"/>
  <c r="Q34" i="40"/>
  <c r="Q35" i="40"/>
  <c r="O35" i="40" l="1"/>
  <c r="N35" i="40" s="1"/>
  <c r="X34" i="40"/>
  <c r="X33" i="40"/>
  <c r="O34" i="40"/>
  <c r="O33" i="40"/>
  <c r="Q32" i="40"/>
  <c r="S32" i="40"/>
  <c r="U32" i="40"/>
  <c r="W32" i="40"/>
  <c r="Z32" i="40"/>
  <c r="AB32" i="40"/>
  <c r="AD32" i="40"/>
  <c r="Q36" i="40"/>
  <c r="O36" i="40" s="1"/>
  <c r="S36" i="40"/>
  <c r="U36" i="40"/>
  <c r="W36" i="40"/>
  <c r="Z36" i="40"/>
  <c r="AB36" i="40"/>
  <c r="AD36" i="40"/>
  <c r="X36" i="40" l="1"/>
  <c r="N36" i="40" s="1"/>
  <c r="X32" i="40"/>
  <c r="N32" i="40" s="1"/>
  <c r="N33" i="40"/>
  <c r="N34" i="40"/>
  <c r="O32" i="40"/>
  <c r="P26" i="40"/>
  <c r="Q26" i="40" l="1"/>
  <c r="AA26" i="40"/>
  <c r="AB26" i="40"/>
  <c r="W26" i="40"/>
  <c r="Z10" i="40" l="1"/>
  <c r="AB10" i="40"/>
  <c r="AD10" i="40"/>
  <c r="Z11" i="40"/>
  <c r="AB11" i="40"/>
  <c r="AD11" i="40"/>
  <c r="W10" i="40"/>
  <c r="W11" i="40"/>
  <c r="U10" i="40"/>
  <c r="U11" i="40"/>
  <c r="S10" i="40"/>
  <c r="S11" i="40"/>
  <c r="Q10" i="40"/>
  <c r="Q11" i="40"/>
  <c r="X10" i="40" l="1"/>
  <c r="X11" i="40"/>
  <c r="O11" i="40"/>
  <c r="O10" i="40"/>
  <c r="AD8" i="40"/>
  <c r="AB8" i="40"/>
  <c r="Z8" i="40"/>
  <c r="W8" i="40"/>
  <c r="U8" i="40"/>
  <c r="S8" i="40"/>
  <c r="Q8" i="40"/>
  <c r="N10" i="40" l="1"/>
  <c r="N11" i="40"/>
  <c r="X8" i="40"/>
  <c r="O8" i="40"/>
  <c r="AD31" i="40"/>
  <c r="AB31" i="40"/>
  <c r="Z31" i="40"/>
  <c r="X31" i="40" s="1"/>
  <c r="W31" i="40"/>
  <c r="U31" i="40"/>
  <c r="S31" i="40"/>
  <c r="P31" i="40"/>
  <c r="Q31" i="40" s="1"/>
  <c r="AD30" i="40"/>
  <c r="AB30" i="40"/>
  <c r="Z30" i="40"/>
  <c r="W30" i="40"/>
  <c r="T30" i="40"/>
  <c r="U30" i="40" s="1"/>
  <c r="S30" i="40"/>
  <c r="Q30" i="40"/>
  <c r="AD29" i="40"/>
  <c r="AB29" i="40"/>
  <c r="Z29" i="40"/>
  <c r="X29" i="40" s="1"/>
  <c r="W29" i="40"/>
  <c r="U29" i="40"/>
  <c r="S29" i="40"/>
  <c r="P29" i="40"/>
  <c r="AD28" i="40"/>
  <c r="AB28" i="40"/>
  <c r="Z28" i="40"/>
  <c r="W28" i="40"/>
  <c r="U28" i="40"/>
  <c r="S28" i="40"/>
  <c r="Q28" i="40"/>
  <c r="AD27" i="40"/>
  <c r="AB27" i="40"/>
  <c r="Z27" i="40"/>
  <c r="W27" i="40"/>
  <c r="T27" i="40"/>
  <c r="U27" i="40"/>
  <c r="S27" i="40"/>
  <c r="Q27" i="40"/>
  <c r="AD26" i="40"/>
  <c r="Z26" i="40"/>
  <c r="U26" i="40"/>
  <c r="S26" i="40"/>
  <c r="O26" i="40" s="1"/>
  <c r="AD23" i="40"/>
  <c r="AB23" i="40"/>
  <c r="Z23" i="40"/>
  <c r="W23" i="40"/>
  <c r="U23" i="40"/>
  <c r="S23" i="40"/>
  <c r="Q23" i="40"/>
  <c r="AD22" i="40"/>
  <c r="AB22" i="40"/>
  <c r="Z22" i="40"/>
  <c r="W22" i="40"/>
  <c r="U22" i="40"/>
  <c r="S22" i="40"/>
  <c r="Q22" i="40"/>
  <c r="AD19" i="40"/>
  <c r="AA19" i="40"/>
  <c r="AB19" i="40" s="1"/>
  <c r="Z19" i="40"/>
  <c r="W19" i="40"/>
  <c r="U19" i="40"/>
  <c r="S19" i="40"/>
  <c r="Q19" i="40"/>
  <c r="AD18" i="40"/>
  <c r="AB18" i="40"/>
  <c r="X18" i="40" s="1"/>
  <c r="Z18" i="40"/>
  <c r="W18" i="40"/>
  <c r="U18" i="40"/>
  <c r="S18" i="40"/>
  <c r="Q18" i="40"/>
  <c r="AD16" i="40"/>
  <c r="AB16" i="40"/>
  <c r="Z16" i="40"/>
  <c r="W16" i="40"/>
  <c r="U16" i="40"/>
  <c r="S16" i="40"/>
  <c r="Q16" i="40"/>
  <c r="AD15" i="40"/>
  <c r="AB15" i="40"/>
  <c r="Z15" i="40"/>
  <c r="W15" i="40"/>
  <c r="U15" i="40"/>
  <c r="S15" i="40"/>
  <c r="P15" i="40"/>
  <c r="Q15" i="40" s="1"/>
  <c r="AD14" i="40"/>
  <c r="AB14" i="40"/>
  <c r="Z14" i="40"/>
  <c r="W14" i="40"/>
  <c r="U14" i="40"/>
  <c r="S14" i="40"/>
  <c r="Q14" i="40"/>
  <c r="AD13" i="40"/>
  <c r="AB13" i="40"/>
  <c r="Z13" i="40"/>
  <c r="W13" i="40"/>
  <c r="U13" i="40"/>
  <c r="S13" i="40"/>
  <c r="Q13" i="40"/>
  <c r="AD12" i="40"/>
  <c r="AB12" i="40"/>
  <c r="Z12" i="40"/>
  <c r="W12" i="40"/>
  <c r="U12" i="40"/>
  <c r="S12" i="40"/>
  <c r="Q12" i="40"/>
  <c r="AD9" i="40"/>
  <c r="AB9" i="40"/>
  <c r="Z9" i="40"/>
  <c r="X9" i="40" s="1"/>
  <c r="W9" i="40"/>
  <c r="T9" i="40"/>
  <c r="U9" i="40" s="1"/>
  <c r="S9" i="40"/>
  <c r="Q9" i="40"/>
  <c r="AD6" i="40"/>
  <c r="AB6" i="40"/>
  <c r="Z6" i="40"/>
  <c r="W6" i="40"/>
  <c r="S6" i="40"/>
  <c r="Q6" i="40"/>
  <c r="O19" i="40" l="1"/>
  <c r="X22" i="40"/>
  <c r="O16" i="40"/>
  <c r="O28" i="40"/>
  <c r="N28" i="40" s="1"/>
  <c r="O29" i="40"/>
  <c r="N29" i="40" s="1"/>
  <c r="O23" i="40"/>
  <c r="O22" i="40"/>
  <c r="X26" i="40"/>
  <c r="N26" i="40" s="1"/>
  <c r="X28" i="40"/>
  <c r="X19" i="40"/>
  <c r="N19" i="40" s="1"/>
  <c r="N8" i="40"/>
  <c r="X23" i="40"/>
  <c r="O13" i="40"/>
  <c r="O6" i="40"/>
  <c r="O15" i="40"/>
  <c r="N15" i="40" s="1"/>
  <c r="O14" i="40"/>
  <c r="X15" i="40"/>
  <c r="X16" i="40"/>
  <c r="N16" i="40" s="1"/>
  <c r="X27" i="40"/>
  <c r="O30" i="40"/>
  <c r="O31" i="40"/>
  <c r="X30" i="40"/>
  <c r="X6" i="40"/>
  <c r="O27" i="40"/>
  <c r="N27" i="40" s="1"/>
  <c r="X13" i="40"/>
  <c r="O18" i="40"/>
  <c r="N18" i="40" s="1"/>
  <c r="O12" i="40"/>
  <c r="X12" i="40"/>
  <c r="X14" i="40"/>
  <c r="O9" i="40"/>
  <c r="N9" i="40" s="1"/>
  <c r="N31" i="40"/>
  <c r="N22" i="40" l="1"/>
  <c r="N14" i="40"/>
  <c r="N30" i="40"/>
  <c r="N13" i="40"/>
  <c r="N23" i="40"/>
  <c r="N6" i="40"/>
  <c r="N12" i="40"/>
</calcChain>
</file>

<file path=xl/comments1.xml><?xml version="1.0" encoding="utf-8"?>
<comments xmlns="http://schemas.openxmlformats.org/spreadsheetml/2006/main">
  <authors>
    <author>0425</author>
  </authors>
  <commentList>
    <comment ref="N3" authorId="0" shapeId="0">
      <text>
        <r>
          <rPr>
            <sz val="9"/>
            <color indexed="81"/>
            <rFont val="ＭＳ Ｐゴシック"/>
            <family val="3"/>
            <charset val="128"/>
          </rPr>
          <t>青木
条件付き書式あり
&lt;180、朱色網掛け</t>
        </r>
      </text>
    </comment>
    <comment ref="O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青木
条件付き書式あり
&lt;160、朱色網掛け
</t>
        </r>
      </text>
    </comment>
    <comment ref="M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1カ月後：電話A
3カ月後：電話C</t>
        </r>
      </text>
    </comment>
    <comment ref="M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1カ月後：電話A
3カ月後：電子メールA（1往復）</t>
        </r>
      </text>
    </comment>
    <comment ref="M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1カ月後：電子メールA（1往復）
3カ月後：電話A</t>
        </r>
      </text>
    </comment>
    <comment ref="M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1カ月後：電子メールA（1往復）
3カ月後：電子メールA（1往復）</t>
        </r>
      </text>
    </comment>
  </commentList>
</comments>
</file>

<file path=xl/sharedStrings.xml><?xml version="1.0" encoding="utf-8"?>
<sst xmlns="http://schemas.openxmlformats.org/spreadsheetml/2006/main" count="185" uniqueCount="157">
  <si>
    <t>郵便番号</t>
    <rPh sb="0" eb="2">
      <t>ユウビン</t>
    </rPh>
    <rPh sb="2" eb="4">
      <t>バンゴウ</t>
    </rPh>
    <phoneticPr fontId="2"/>
  </si>
  <si>
    <t>―</t>
    <phoneticPr fontId="2"/>
  </si>
  <si>
    <t>380-0815</t>
    <phoneticPr fontId="2"/>
  </si>
  <si>
    <t>390-1401</t>
    <phoneticPr fontId="2"/>
  </si>
  <si>
    <t>0263-92-3027</t>
    <phoneticPr fontId="2"/>
  </si>
  <si>
    <t>松本歯科大学病院</t>
    <rPh sb="0" eb="2">
      <t>マツモト</t>
    </rPh>
    <rPh sb="2" eb="4">
      <t>シカ</t>
    </rPh>
    <rPh sb="4" eb="6">
      <t>ダイガク</t>
    </rPh>
    <rPh sb="6" eb="8">
      <t>ビョウイン</t>
    </rPh>
    <phoneticPr fontId="2"/>
  </si>
  <si>
    <t>佐久穂町立千曲病院</t>
    <rPh sb="0" eb="3">
      <t>サクホ</t>
    </rPh>
    <rPh sb="3" eb="5">
      <t>チョウリツ</t>
    </rPh>
    <rPh sb="5" eb="7">
      <t>チクマ</t>
    </rPh>
    <rPh sb="7" eb="9">
      <t>ビョウイン</t>
    </rPh>
    <phoneticPr fontId="2"/>
  </si>
  <si>
    <t>384-0698</t>
    <phoneticPr fontId="2"/>
  </si>
  <si>
    <t>岡谷市民病院</t>
    <rPh sb="0" eb="2">
      <t>オカヤ</t>
    </rPh>
    <rPh sb="2" eb="4">
      <t>シミン</t>
    </rPh>
    <rPh sb="4" eb="6">
      <t>ビョウイン</t>
    </rPh>
    <phoneticPr fontId="2"/>
  </si>
  <si>
    <t>0263-34-6360</t>
  </si>
  <si>
    <t>390-8510</t>
  </si>
  <si>
    <t>社会医療法人財団慈泉会相澤健康センター</t>
    <rPh sb="0" eb="2">
      <t>シャカイ</t>
    </rPh>
    <rPh sb="6" eb="8">
      <t>ザイダン</t>
    </rPh>
    <rPh sb="13" eb="15">
      <t>ケンコウ</t>
    </rPh>
    <phoneticPr fontId="2"/>
  </si>
  <si>
    <t>0263-82-2474</t>
  </si>
  <si>
    <t>399-8303</t>
  </si>
  <si>
    <t>理事長　古川　穰</t>
    <rPh sb="0" eb="3">
      <t>リジチョウ</t>
    </rPh>
    <rPh sb="4" eb="6">
      <t>フルカワ</t>
    </rPh>
    <rPh sb="7" eb="8">
      <t>ノボル</t>
    </rPh>
    <phoneticPr fontId="2"/>
  </si>
  <si>
    <t>医療法人仁雄会穂高病院</t>
  </si>
  <si>
    <t>026-253-2248</t>
  </si>
  <si>
    <t>389-1211</t>
  </si>
  <si>
    <t>0267-32-4711</t>
  </si>
  <si>
    <t>389-0206</t>
  </si>
  <si>
    <t>佐久穂町長　佐々木 勝</t>
    <rPh sb="0" eb="3">
      <t>サクホ</t>
    </rPh>
    <rPh sb="3" eb="5">
      <t>チョウチョウ</t>
    </rPh>
    <rPh sb="6" eb="9">
      <t>ササキ</t>
    </rPh>
    <rPh sb="10" eb="11">
      <t>マサル</t>
    </rPh>
    <phoneticPr fontId="2"/>
  </si>
  <si>
    <t>0267-64-1711</t>
  </si>
  <si>
    <t>385-0051</t>
  </si>
  <si>
    <t>社会医療法人恵仁会くろさわ病院</t>
    <rPh sb="0" eb="2">
      <t>シャカイ</t>
    </rPh>
    <rPh sb="2" eb="4">
      <t>イリョウ</t>
    </rPh>
    <rPh sb="4" eb="6">
      <t>ホウジン</t>
    </rPh>
    <rPh sb="6" eb="7">
      <t>ケイ</t>
    </rPh>
    <rPh sb="7" eb="8">
      <t>ジン</t>
    </rPh>
    <rPh sb="8" eb="9">
      <t>カイ</t>
    </rPh>
    <phoneticPr fontId="2"/>
  </si>
  <si>
    <t>0266-72-1000</t>
  </si>
  <si>
    <t>391-8503</t>
  </si>
  <si>
    <t>組合立諏訪中央病院</t>
  </si>
  <si>
    <t>0261-22-0415</t>
  </si>
  <si>
    <t>398-0002</t>
  </si>
  <si>
    <t>市立大町総合病院</t>
  </si>
  <si>
    <t>0265-24-7667</t>
    <phoneticPr fontId="2"/>
  </si>
  <si>
    <t>395-0004</t>
  </si>
  <si>
    <t>瀬口脳神経外科病院</t>
  </si>
  <si>
    <t>386-8543</t>
  </si>
  <si>
    <t>医療法人慈善会安藤病院</t>
  </si>
  <si>
    <t>松本市立病院</t>
    <rPh sb="0" eb="2">
      <t>マツモト</t>
    </rPh>
    <rPh sb="2" eb="4">
      <t>シリツ</t>
    </rPh>
    <rPh sb="4" eb="6">
      <t>ビョウイン</t>
    </rPh>
    <phoneticPr fontId="2"/>
  </si>
  <si>
    <t>0263-48-3300</t>
  </si>
  <si>
    <t>390-0852</t>
  </si>
  <si>
    <t>医療法人青樹会一之瀬脳神経外科病院</t>
    <rPh sb="0" eb="2">
      <t>イリョウ</t>
    </rPh>
    <rPh sb="2" eb="4">
      <t>ホウジン</t>
    </rPh>
    <rPh sb="4" eb="5">
      <t>アオ</t>
    </rPh>
    <rPh sb="5" eb="6">
      <t>ジュ</t>
    </rPh>
    <rPh sb="6" eb="7">
      <t>カイ</t>
    </rPh>
    <phoneticPr fontId="2"/>
  </si>
  <si>
    <t>理事長　山田 康裕</t>
    <rPh sb="0" eb="3">
      <t>リジチョウ</t>
    </rPh>
    <rPh sb="4" eb="6">
      <t>ヤマダ</t>
    </rPh>
    <rPh sb="7" eb="9">
      <t>ヤスヒロ</t>
    </rPh>
    <phoneticPr fontId="2"/>
  </si>
  <si>
    <t>医療法人ﾊｲﾈｽﾗｲﾌ山田記念朝日病院</t>
    <rPh sb="0" eb="2">
      <t>イリョウ</t>
    </rPh>
    <rPh sb="2" eb="4">
      <t>ホウジン</t>
    </rPh>
    <rPh sb="11" eb="13">
      <t>ヤマダ</t>
    </rPh>
    <rPh sb="13" eb="15">
      <t>キネン</t>
    </rPh>
    <rPh sb="15" eb="17">
      <t>アサヒ</t>
    </rPh>
    <rPh sb="17" eb="19">
      <t>ビョウイン</t>
    </rPh>
    <phoneticPr fontId="2"/>
  </si>
  <si>
    <t>医療法人ﾊｲﾈｽﾗｲﾌ朝日ながの病院</t>
    <rPh sb="0" eb="2">
      <t>イリョウ</t>
    </rPh>
    <rPh sb="2" eb="4">
      <t>ホウジン</t>
    </rPh>
    <rPh sb="11" eb="13">
      <t>アサヒ</t>
    </rPh>
    <rPh sb="16" eb="18">
      <t>ビョウイン</t>
    </rPh>
    <phoneticPr fontId="2"/>
  </si>
  <si>
    <t>理事長　小林 秀樹</t>
    <rPh sb="0" eb="3">
      <t>リジチョウ</t>
    </rPh>
    <rPh sb="4" eb="6">
      <t>コバヤシ</t>
    </rPh>
    <rPh sb="7" eb="9">
      <t>ヒデキ</t>
    </rPh>
    <phoneticPr fontId="2"/>
  </si>
  <si>
    <t>医療法人樹会小林医院</t>
    <rPh sb="0" eb="2">
      <t>イリョウ</t>
    </rPh>
    <rPh sb="2" eb="4">
      <t>ホウジン</t>
    </rPh>
    <rPh sb="4" eb="5">
      <t>ジュ</t>
    </rPh>
    <rPh sb="5" eb="6">
      <t>カイ</t>
    </rPh>
    <rPh sb="6" eb="8">
      <t>コバヤシ</t>
    </rPh>
    <rPh sb="8" eb="10">
      <t>イイン</t>
    </rPh>
    <phoneticPr fontId="2"/>
  </si>
  <si>
    <t>380-0814</t>
  </si>
  <si>
    <t>長野医療生活協同組合長野中央病院</t>
  </si>
  <si>
    <t>積極的支援</t>
    <rPh sb="0" eb="3">
      <t>セッキョクテキ</t>
    </rPh>
    <rPh sb="3" eb="5">
      <t>シエン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</si>
  <si>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</si>
  <si>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</si>
  <si>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機関名称</t>
    <rPh sb="0" eb="2">
      <t>キカン</t>
    </rPh>
    <rPh sb="2" eb="4">
      <t>メイショウ</t>
    </rPh>
    <phoneticPr fontId="2"/>
  </si>
  <si>
    <t>契約番号</t>
    <rPh sb="0" eb="2">
      <t>ケイヤク</t>
    </rPh>
    <rPh sb="2" eb="4">
      <t>バンゴウ</t>
    </rPh>
    <phoneticPr fontId="2"/>
  </si>
  <si>
    <t>健診機関番号</t>
    <rPh sb="0" eb="2">
      <t>ケンシン</t>
    </rPh>
    <rPh sb="2" eb="4">
      <t>キカン</t>
    </rPh>
    <rPh sb="4" eb="6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</si>
  <si>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</si>
  <si>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</si>
  <si>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合計
ﾎﾟｲﾝﾄ</t>
    <rPh sb="0" eb="2">
      <t>ゴウケイ</t>
    </rPh>
    <phoneticPr fontId="2"/>
  </si>
  <si>
    <t>支援A</t>
    <rPh sb="0" eb="2">
      <t>シエン</t>
    </rPh>
    <phoneticPr fontId="2"/>
  </si>
  <si>
    <t>支援B</t>
    <rPh sb="0" eb="2">
      <t>シエン</t>
    </rPh>
    <phoneticPr fontId="2"/>
  </si>
  <si>
    <t>健診当日
初回面接</t>
    <rPh sb="0" eb="2">
      <t>ケンシン</t>
    </rPh>
    <rPh sb="2" eb="4">
      <t>トウジツ</t>
    </rPh>
    <rPh sb="5" eb="7">
      <t>ショカイ</t>
    </rPh>
    <rPh sb="7" eb="9">
      <t>メンセツ</t>
    </rPh>
    <phoneticPr fontId="2"/>
  </si>
  <si>
    <t>積極的支援
予定者数（人）</t>
    <rPh sb="0" eb="3">
      <t>セッキョクテキ</t>
    </rPh>
    <rPh sb="3" eb="5">
      <t>シエン</t>
    </rPh>
    <rPh sb="6" eb="9">
      <t>ヨテイシャ</t>
    </rPh>
    <rPh sb="9" eb="10">
      <t>スウ</t>
    </rPh>
    <rPh sb="11" eb="12">
      <t>ニン</t>
    </rPh>
    <phoneticPr fontId="2"/>
  </si>
  <si>
    <t>動機づけ支援金額
（税込10%）</t>
    <rPh sb="0" eb="2">
      <t>ドウキ</t>
    </rPh>
    <rPh sb="4" eb="6">
      <t>シエン</t>
    </rPh>
    <rPh sb="6" eb="8">
      <t>キンガク</t>
    </rPh>
    <rPh sb="10" eb="12">
      <t>ゼイコ</t>
    </rPh>
    <phoneticPr fontId="2"/>
  </si>
  <si>
    <t>支援A
ﾎﾟｲﾝﾄ</t>
    <rPh sb="0" eb="2">
      <t>シエン</t>
    </rPh>
    <phoneticPr fontId="2"/>
  </si>
  <si>
    <t>個別
支援
（分間）</t>
    <rPh sb="0" eb="2">
      <t>コベツ</t>
    </rPh>
    <rPh sb="3" eb="5">
      <t>シエン</t>
    </rPh>
    <rPh sb="7" eb="8">
      <t>ブン</t>
    </rPh>
    <rPh sb="8" eb="9">
      <t>カン</t>
    </rPh>
    <phoneticPr fontId="2"/>
  </si>
  <si>
    <t>個別
支援
（ﾎﾟｲﾝﾄ）</t>
    <rPh sb="0" eb="2">
      <t>コベツ</t>
    </rPh>
    <rPh sb="3" eb="5">
      <t>シエン</t>
    </rPh>
    <phoneticPr fontId="2"/>
  </si>
  <si>
    <t>ｸﾞﾙｰﾌﾟ
支援
（分間）</t>
    <rPh sb="7" eb="9">
      <t>シエン</t>
    </rPh>
    <rPh sb="11" eb="12">
      <t>ブン</t>
    </rPh>
    <rPh sb="12" eb="13">
      <t>カン</t>
    </rPh>
    <phoneticPr fontId="2"/>
  </si>
  <si>
    <t>ｸﾞﾙｰﾌﾟ
支援
（ﾎﾟｲﾝﾄ）</t>
    <rPh sb="7" eb="9">
      <t>シエン</t>
    </rPh>
    <phoneticPr fontId="2"/>
  </si>
  <si>
    <t>電話
支援
（分間）</t>
    <rPh sb="0" eb="2">
      <t>デンワ</t>
    </rPh>
    <rPh sb="3" eb="5">
      <t>シエン</t>
    </rPh>
    <rPh sb="7" eb="8">
      <t>ブン</t>
    </rPh>
    <rPh sb="8" eb="9">
      <t>カン</t>
    </rPh>
    <phoneticPr fontId="2"/>
  </si>
  <si>
    <t>電話
支援
（ﾎﾟｲﾝﾄ）</t>
    <rPh sb="0" eb="2">
      <t>デンワ</t>
    </rPh>
    <rPh sb="3" eb="5">
      <t>シエン</t>
    </rPh>
    <phoneticPr fontId="2"/>
  </si>
  <si>
    <t>ﾒｰﾙ
支援
（往復）</t>
    <rPh sb="4" eb="6">
      <t>シエン</t>
    </rPh>
    <rPh sb="8" eb="10">
      <t>オウフク</t>
    </rPh>
    <phoneticPr fontId="2"/>
  </si>
  <si>
    <t>ﾒｰﾙ
支援
（ﾎﾟｲﾝﾄ）</t>
    <rPh sb="4" eb="6">
      <t>シエン</t>
    </rPh>
    <phoneticPr fontId="2"/>
  </si>
  <si>
    <t>支援B
ﾎﾟｲﾝﾄ</t>
    <rPh sb="0" eb="2">
      <t>シエン</t>
    </rPh>
    <phoneticPr fontId="2"/>
  </si>
  <si>
    <t>―</t>
  </si>
  <si>
    <t>026-228-3030</t>
  </si>
  <si>
    <t>40人</t>
    <rPh sb="2" eb="3">
      <t>ニン</t>
    </rPh>
    <phoneticPr fontId="2"/>
  </si>
  <si>
    <t>医療法人平成会小島病院</t>
  </si>
  <si>
    <t>026-217-3861</t>
    <phoneticPr fontId="2"/>
  </si>
  <si>
    <t>380-0803</t>
  </si>
  <si>
    <t>026-215-8081</t>
  </si>
  <si>
    <t>381-0016</t>
  </si>
  <si>
    <t>026-241-9839</t>
  </si>
  <si>
    <t>―</t>
    <phoneticPr fontId="2"/>
  </si>
  <si>
    <t>0268-22-2580</t>
    <phoneticPr fontId="2"/>
  </si>
  <si>
    <t>病院長　吉澤　徹</t>
    <rPh sb="0" eb="3">
      <t>ビョウインチョウ</t>
    </rPh>
    <rPh sb="4" eb="6">
      <t>ヨシザワ</t>
    </rPh>
    <rPh sb="7" eb="8">
      <t>トオル</t>
    </rPh>
    <phoneticPr fontId="2"/>
  </si>
  <si>
    <t>0267-86-2360</t>
    <phoneticPr fontId="2"/>
  </si>
  <si>
    <t>飯綱町立飯綱病院</t>
    <phoneticPr fontId="2"/>
  </si>
  <si>
    <t>センター長　小池 秀夫</t>
    <phoneticPr fontId="2"/>
  </si>
  <si>
    <t>積極的支援単価
（税込10%）</t>
    <rPh sb="0" eb="3">
      <t>セッキョクテキ</t>
    </rPh>
    <rPh sb="3" eb="5">
      <t>シエン</t>
    </rPh>
    <rPh sb="5" eb="7">
      <t>タンカ</t>
    </rPh>
    <rPh sb="9" eb="11">
      <t>ゼイコ</t>
    </rPh>
    <phoneticPr fontId="2"/>
  </si>
  <si>
    <t>026-234-3234</t>
    <phoneticPr fontId="2"/>
  </si>
  <si>
    <t>5人/日</t>
    <rPh sb="1" eb="2">
      <t>ニン</t>
    </rPh>
    <rPh sb="3" eb="4">
      <t>ヒ</t>
    </rPh>
    <phoneticPr fontId="2"/>
  </si>
  <si>
    <t>医療法人公生会竹重病院</t>
    <phoneticPr fontId="2"/>
  </si>
  <si>
    <t>026-234-1281</t>
    <phoneticPr fontId="2"/>
  </si>
  <si>
    <t>―</t>
    <phoneticPr fontId="2"/>
  </si>
  <si>
    <t>380-0921</t>
    <phoneticPr fontId="2"/>
  </si>
  <si>
    <t>026-226-1311</t>
    <phoneticPr fontId="2"/>
  </si>
  <si>
    <t>394-8512</t>
  </si>
  <si>
    <t>松本市病院事業管理者　北野　喜良</t>
    <rPh sb="0" eb="3">
      <t>マツモトシ</t>
    </rPh>
    <rPh sb="3" eb="5">
      <t>ビョウイン</t>
    </rPh>
    <rPh sb="5" eb="7">
      <t>ジギョウ</t>
    </rPh>
    <rPh sb="7" eb="10">
      <t>カンリシャ</t>
    </rPh>
    <rPh sb="11" eb="13">
      <t>キタノ</t>
    </rPh>
    <rPh sb="14" eb="15">
      <t>キ</t>
    </rPh>
    <rPh sb="15" eb="16">
      <t>リョウ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</si>
  <si>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</si>
  <si>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</si>
  <si>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</si>
  <si>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</si>
  <si>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</si>
  <si>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</si>
  <si>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長野県長野市栗田695</t>
  </si>
  <si>
    <t>長野県長野市西鶴賀町1570</t>
  </si>
  <si>
    <t/>
  </si>
  <si>
    <t>長野県長野市中御所4-7-23</t>
  </si>
  <si>
    <t>長野県長野市若里5-8-6</t>
  </si>
  <si>
    <t>長野県長野市三輪1-2-43</t>
  </si>
  <si>
    <t>長野県長野市大字南堀135-1</t>
  </si>
  <si>
    <t>長野県松本市島立2093</t>
  </si>
  <si>
    <t>長野県松本市波田4417-180</t>
  </si>
  <si>
    <t>長野県上田市中央西1-1-20</t>
  </si>
  <si>
    <t>長野県岡谷市本町4-11-33</t>
  </si>
  <si>
    <t>長野県飯田市上郷黒田218-2</t>
  </si>
  <si>
    <t>長野県大町市大町3130</t>
  </si>
  <si>
    <t>長野県茅野市玉川4300</t>
  </si>
  <si>
    <t>長野県塩尻市広丘郷原1780</t>
  </si>
  <si>
    <t>長野県佐久市中込1-17-8</t>
  </si>
  <si>
    <t>長野県南佐久郡佐久穂町大字高野町328</t>
  </si>
  <si>
    <t>長野県上水内郡飯綱町大字牟礼2220</t>
  </si>
  <si>
    <t>長野県安曇野市穂高4634</t>
  </si>
  <si>
    <t>長野県松本市本庄2-5-1</t>
  </si>
  <si>
    <t>理事長　一之瀬 峻輔</t>
    <rPh sb="0" eb="3">
      <t>リジチョウ</t>
    </rPh>
    <rPh sb="4" eb="7">
      <t>イチノセ</t>
    </rPh>
    <rPh sb="8" eb="9">
      <t>シュン</t>
    </rPh>
    <rPh sb="9" eb="10">
      <t>スケ</t>
    </rPh>
    <phoneticPr fontId="2"/>
  </si>
  <si>
    <t>380-0928</t>
    <phoneticPr fontId="2"/>
  </si>
  <si>
    <t>病院事業管理者　藤本 圭作</t>
    <rPh sb="0" eb="2">
      <t>ビョウイン</t>
    </rPh>
    <rPh sb="2" eb="4">
      <t>ジギョウ</t>
    </rPh>
    <rPh sb="4" eb="7">
      <t>カンリシャ</t>
    </rPh>
    <rPh sb="8" eb="10">
      <t>フジモト</t>
    </rPh>
    <rPh sb="11" eb="13">
      <t>ケイサク</t>
    </rPh>
    <phoneticPr fontId="2"/>
  </si>
  <si>
    <t>飯綱町長　峯村 勝盛</t>
    <rPh sb="0" eb="2">
      <t>イイヅナ</t>
    </rPh>
    <rPh sb="2" eb="4">
      <t>チョウチョウ</t>
    </rPh>
    <rPh sb="5" eb="7">
      <t>ミネムラ</t>
    </rPh>
    <rPh sb="8" eb="10">
      <t>カツモリ</t>
    </rPh>
    <phoneticPr fontId="2"/>
  </si>
  <si>
    <t>380-0935</t>
    <phoneticPr fontId="2"/>
  </si>
  <si>
    <t>理事長　清水　一功</t>
    <rPh sb="0" eb="3">
      <t>リジチョウ</t>
    </rPh>
    <rPh sb="4" eb="6">
      <t>シミズ</t>
    </rPh>
    <rPh sb="7" eb="8">
      <t>カズ</t>
    </rPh>
    <rPh sb="8" eb="9">
      <t>コウ</t>
    </rPh>
    <phoneticPr fontId="2"/>
  </si>
  <si>
    <t>代表理事　雄谷　良成</t>
    <rPh sb="0" eb="2">
      <t>ダイヒョウ</t>
    </rPh>
    <rPh sb="2" eb="4">
      <t>リジ</t>
    </rPh>
    <rPh sb="5" eb="6">
      <t>オス</t>
    </rPh>
    <rPh sb="6" eb="7">
      <t>タニ</t>
    </rPh>
    <rPh sb="8" eb="10">
      <t>リョウセイ</t>
    </rPh>
    <phoneticPr fontId="2"/>
  </si>
  <si>
    <t>長野県駒ヶ根市中央16-7</t>
    <rPh sb="0" eb="3">
      <t>ナガノケン</t>
    </rPh>
    <rPh sb="3" eb="7">
      <t>コマガネシ</t>
    </rPh>
    <rPh sb="7" eb="9">
      <t>チュウオウ</t>
    </rPh>
    <phoneticPr fontId="2"/>
  </si>
  <si>
    <t>理事長　安藤　豪隆</t>
    <rPh sb="0" eb="3">
      <t>リジチョウ</t>
    </rPh>
    <rPh sb="4" eb="6">
      <t>アンドウ</t>
    </rPh>
    <rPh sb="7" eb="8">
      <t>ゴウ</t>
    </rPh>
    <rPh sb="8" eb="9">
      <t>タカシ</t>
    </rPh>
    <phoneticPr fontId="2"/>
  </si>
  <si>
    <t>長野県長野市田町2099</t>
    <rPh sb="6" eb="8">
      <t>タマチ</t>
    </rPh>
    <phoneticPr fontId="2"/>
  </si>
  <si>
    <t>399-4112</t>
    <phoneticPr fontId="2"/>
  </si>
  <si>
    <t>0265-98-8658</t>
    <phoneticPr fontId="2"/>
  </si>
  <si>
    <t>399-0781</t>
    <phoneticPr fontId="2"/>
  </si>
  <si>
    <t>0263-51-2300</t>
    <phoneticPr fontId="2"/>
  </si>
  <si>
    <t>―</t>
    <phoneticPr fontId="2"/>
  </si>
  <si>
    <t>0266-23-8050</t>
  </si>
  <si>
    <t>399-0006</t>
    <phoneticPr fontId="2"/>
  </si>
  <si>
    <t>長野県松本市野溝西2-3-16</t>
    <rPh sb="0" eb="2">
      <t>ナガノ</t>
    </rPh>
    <phoneticPr fontId="2"/>
  </si>
  <si>
    <t>0263-28-5500</t>
    <phoneticPr fontId="2"/>
  </si>
  <si>
    <t>―</t>
    <phoneticPr fontId="2"/>
  </si>
  <si>
    <t>公益財団法人倉石地域振興財団栗田病院</t>
    <phoneticPr fontId="2"/>
  </si>
  <si>
    <t>令和5年度　特定保健指導の契約先一覧（長野県）</t>
    <rPh sb="0" eb="2">
      <t>レイワ</t>
    </rPh>
    <rPh sb="3" eb="5">
      <t>ネンドヘイネンド</t>
    </rPh>
    <rPh sb="6" eb="8">
      <t>トクテイ</t>
    </rPh>
    <rPh sb="8" eb="10">
      <t>ホケン</t>
    </rPh>
    <rPh sb="10" eb="12">
      <t>シドウ</t>
    </rPh>
    <rPh sb="13" eb="16">
      <t>ケイヤクサキ</t>
    </rPh>
    <rPh sb="16" eb="18">
      <t>イチラン</t>
    </rPh>
    <rPh sb="19" eb="22">
      <t>ナガノケン</t>
    </rPh>
    <phoneticPr fontId="2"/>
  </si>
  <si>
    <r>
      <rPr>
        <sz val="9"/>
        <rFont val="ＭＳ ゴシック"/>
        <family val="3"/>
        <charset val="128"/>
      </rPr>
      <t>動機づけ支援</t>
    </r>
    <r>
      <rPr>
        <sz val="11"/>
        <rFont val="ＭＳ ゴシック"/>
        <family val="3"/>
        <charset val="128"/>
      </rPr>
      <t xml:space="preserve">
予定者数（人）</t>
    </r>
    <rPh sb="0" eb="2">
      <t>ドウキ</t>
    </rPh>
    <rPh sb="4" eb="6">
      <t>シエン</t>
    </rPh>
    <rPh sb="7" eb="10">
      <t>ヨテイシャ</t>
    </rPh>
    <rPh sb="10" eb="11">
      <t>スウ</t>
    </rPh>
    <rPh sb="12" eb="13">
      <t>ニン</t>
    </rPh>
    <phoneticPr fontId="2"/>
  </si>
  <si>
    <t>松本中川病院</t>
    <rPh sb="0" eb="2">
      <t>マツモト</t>
    </rPh>
    <rPh sb="2" eb="4">
      <t>ナカガワ</t>
    </rPh>
    <rPh sb="4" eb="6">
      <t>ビョウイン</t>
    </rPh>
    <phoneticPr fontId="2"/>
  </si>
  <si>
    <t>医療法人社団軽井沢西部総合病院</t>
    <rPh sb="0" eb="4">
      <t>イリョウホウジン</t>
    </rPh>
    <rPh sb="4" eb="6">
      <t>シャダン</t>
    </rPh>
    <rPh sb="6" eb="9">
      <t>カルイザワ</t>
    </rPh>
    <rPh sb="9" eb="11">
      <t>セイブ</t>
    </rPh>
    <rPh sb="11" eb="15">
      <t>ソウゴウビョウイン</t>
    </rPh>
    <phoneticPr fontId="2"/>
  </si>
  <si>
    <t>岡谷市病院事業管理者　天野 直二</t>
    <rPh sb="0" eb="3">
      <t>オカヤシ</t>
    </rPh>
    <rPh sb="3" eb="5">
      <t>ビョウイン</t>
    </rPh>
    <rPh sb="5" eb="7">
      <t>ジギョウ</t>
    </rPh>
    <rPh sb="7" eb="10">
      <t>カンリシャ</t>
    </rPh>
    <rPh sb="11" eb="13">
      <t>アマノ</t>
    </rPh>
    <rPh sb="14" eb="16">
      <t>ナオジ</t>
    </rPh>
    <phoneticPr fontId="2"/>
  </si>
  <si>
    <t>院 長　倉石 和明</t>
    <rPh sb="0" eb="1">
      <t>イン</t>
    </rPh>
    <rPh sb="2" eb="3">
      <t>チョウ</t>
    </rPh>
    <rPh sb="4" eb="6">
      <t>クライシ</t>
    </rPh>
    <rPh sb="7" eb="9">
      <t>カズアキ</t>
    </rPh>
    <phoneticPr fontId="2"/>
  </si>
  <si>
    <t>院 長　竹重 王仁</t>
    <phoneticPr fontId="2"/>
  </si>
  <si>
    <t>院 長　番場　誉</t>
    <rPh sb="0" eb="1">
      <t>イン</t>
    </rPh>
    <rPh sb="2" eb="3">
      <t>チョウ</t>
    </rPh>
    <rPh sb="4" eb="6">
      <t>バンバ</t>
    </rPh>
    <rPh sb="7" eb="8">
      <t>ホマレ</t>
    </rPh>
    <phoneticPr fontId="2"/>
  </si>
  <si>
    <t>院 長　石田 任之</t>
    <rPh sb="0" eb="1">
      <t>イン</t>
    </rPh>
    <rPh sb="2" eb="3">
      <t>チョウ</t>
    </rPh>
    <rPh sb="4" eb="6">
      <t>イシダ</t>
    </rPh>
    <rPh sb="7" eb="8">
      <t>ニン</t>
    </rPh>
    <rPh sb="8" eb="9">
      <t>ノ</t>
    </rPh>
    <phoneticPr fontId="2"/>
  </si>
  <si>
    <t>院 長　中川　道夫</t>
    <rPh sb="0" eb="1">
      <t>イン</t>
    </rPh>
    <rPh sb="2" eb="3">
      <t>チョウ</t>
    </rPh>
    <rPh sb="4" eb="6">
      <t>ナカガワ</t>
    </rPh>
    <rPh sb="7" eb="9">
      <t>ミチオ</t>
    </rPh>
    <phoneticPr fontId="2"/>
  </si>
  <si>
    <t>院 長　瀬口 達也</t>
    <rPh sb="0" eb="1">
      <t>イン</t>
    </rPh>
    <rPh sb="2" eb="3">
      <t>チョウ</t>
    </rPh>
    <rPh sb="4" eb="6">
      <t>セグチ</t>
    </rPh>
    <rPh sb="7" eb="9">
      <t>タツヤ</t>
    </rPh>
    <phoneticPr fontId="2"/>
  </si>
  <si>
    <t>院 長　黒澤 一也</t>
    <rPh sb="0" eb="1">
      <t>イン</t>
    </rPh>
    <rPh sb="2" eb="3">
      <t>チョウ</t>
    </rPh>
    <rPh sb="4" eb="6">
      <t>クロサワ</t>
    </rPh>
    <rPh sb="7" eb="9">
      <t>カズヤ</t>
    </rPh>
    <phoneticPr fontId="2"/>
  </si>
  <si>
    <t>長野県北佐久郡御代田町大字御代田4107-40</t>
    <phoneticPr fontId="2"/>
  </si>
  <si>
    <t>公益社団法人
青年海外協力協会</t>
    <phoneticPr fontId="2"/>
  </si>
  <si>
    <t>病院長　樋口　大輔</t>
    <rPh sb="0" eb="3">
      <t>ビョウインチョウ</t>
    </rPh>
    <rPh sb="4" eb="6">
      <t>ヒグチ</t>
    </rPh>
    <rPh sb="7" eb="9">
      <t>ダイスケ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</si>
</sst>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&quot;人&quot;"/>
    <numFmt numFmtId="178" formatCode="#,##0&quot;P&quot;"/>
    <numFmt numFmtId="179" formatCode="#,##0&quot;分&quot;"/>
    <numFmt numFmtId="180" formatCode="#,##0&quot;往復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>
      <alignment vertical="center"/>
    </xf>
    <xf numFmtId="0" fontId="5" fillId="0" borderId="0" xfId="2" applyFont="1"/>
    <xf numFmtId="0" fontId="5" fillId="0" borderId="0" xfId="2" applyFont="1" applyFill="1" applyBorder="1"/>
    <xf numFmtId="0" fontId="5" fillId="0" borderId="0" xfId="2" applyFont="1" applyBorder="1"/>
    <xf numFmtId="0" fontId="5" fillId="0" borderId="0" xfId="2" applyFont="1" applyFill="1"/>
    <xf numFmtId="0" fontId="3" fillId="0" borderId="9" xfId="0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6" fontId="3" fillId="0" borderId="9" xfId="2" applyNumberFormat="1" applyFont="1" applyBorder="1" applyAlignment="1">
      <alignment horizontal="center" vertical="center" wrapText="1"/>
    </xf>
    <xf numFmtId="176" fontId="3" fillId="0" borderId="9" xfId="2" applyNumberFormat="1" applyFont="1" applyBorder="1" applyAlignment="1">
      <alignment horizontal="right" vertical="center" wrapText="1"/>
    </xf>
    <xf numFmtId="177" fontId="3" fillId="0" borderId="9" xfId="2" applyNumberFormat="1" applyFont="1" applyFill="1" applyBorder="1" applyAlignment="1">
      <alignment horizontal="right" vertical="center" wrapText="1"/>
    </xf>
    <xf numFmtId="178" fontId="3" fillId="2" borderId="9" xfId="2" applyNumberFormat="1" applyFont="1" applyFill="1" applyBorder="1" applyAlignment="1">
      <alignment horizontal="center" vertical="center" wrapText="1"/>
    </xf>
    <xf numFmtId="178" fontId="3" fillId="3" borderId="9" xfId="2" applyNumberFormat="1" applyFont="1" applyFill="1" applyBorder="1" applyAlignment="1">
      <alignment horizontal="center" vertical="center" wrapText="1"/>
    </xf>
    <xf numFmtId="179" fontId="3" fillId="0" borderId="9" xfId="2" applyNumberFormat="1" applyFont="1" applyFill="1" applyBorder="1" applyAlignment="1">
      <alignment horizontal="center" vertical="center" wrapText="1"/>
    </xf>
    <xf numFmtId="178" fontId="3" fillId="4" borderId="9" xfId="2" applyNumberFormat="1" applyFont="1" applyFill="1" applyBorder="1" applyAlignment="1">
      <alignment horizontal="center" vertical="center" wrapText="1"/>
    </xf>
    <xf numFmtId="180" fontId="3" fillId="0" borderId="9" xfId="2" applyNumberFormat="1" applyFont="1" applyFill="1" applyBorder="1" applyAlignment="1">
      <alignment horizontal="center" vertical="center" wrapText="1"/>
    </xf>
    <xf numFmtId="178" fontId="3" fillId="4" borderId="6" xfId="2" applyNumberFormat="1" applyFont="1" applyFill="1" applyBorder="1" applyAlignment="1">
      <alignment horizontal="center" vertical="center" wrapText="1"/>
    </xf>
    <xf numFmtId="178" fontId="3" fillId="3" borderId="16" xfId="2" applyNumberFormat="1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34" xfId="2" applyNumberFormat="1" applyFont="1" applyBorder="1" applyAlignment="1">
      <alignment horizontal="center" vertical="center" wrapText="1"/>
    </xf>
    <xf numFmtId="176" fontId="3" fillId="0" borderId="34" xfId="2" applyNumberFormat="1" applyFont="1" applyBorder="1" applyAlignment="1">
      <alignment horizontal="right" vertical="center" wrapText="1"/>
    </xf>
    <xf numFmtId="177" fontId="3" fillId="0" borderId="34" xfId="2" applyNumberFormat="1" applyFont="1" applyFill="1" applyBorder="1" applyAlignment="1">
      <alignment horizontal="right" vertical="center" wrapText="1"/>
    </xf>
    <xf numFmtId="178" fontId="3" fillId="2" borderId="12" xfId="2" applyNumberFormat="1" applyFont="1" applyFill="1" applyBorder="1" applyAlignment="1">
      <alignment horizontal="center" vertical="center" wrapText="1"/>
    </xf>
    <xf numFmtId="178" fontId="3" fillId="3" borderId="12" xfId="2" applyNumberFormat="1" applyFont="1" applyFill="1" applyBorder="1" applyAlignment="1">
      <alignment horizontal="center" vertical="center" wrapText="1"/>
    </xf>
    <xf numFmtId="179" fontId="3" fillId="0" borderId="12" xfId="2" applyNumberFormat="1" applyFont="1" applyFill="1" applyBorder="1" applyAlignment="1">
      <alignment horizontal="center" vertical="center" wrapText="1"/>
    </xf>
    <xf numFmtId="178" fontId="3" fillId="4" borderId="12" xfId="2" applyNumberFormat="1" applyFont="1" applyFill="1" applyBorder="1" applyAlignment="1">
      <alignment horizontal="center" vertical="center" wrapText="1"/>
    </xf>
    <xf numFmtId="180" fontId="3" fillId="0" borderId="12" xfId="2" applyNumberFormat="1" applyFont="1" applyFill="1" applyBorder="1" applyAlignment="1">
      <alignment horizontal="center" vertical="center" wrapText="1"/>
    </xf>
    <xf numFmtId="178" fontId="3" fillId="4" borderId="14" xfId="2" applyNumberFormat="1" applyFont="1" applyFill="1" applyBorder="1" applyAlignment="1">
      <alignment horizontal="center" vertical="center" wrapText="1"/>
    </xf>
    <xf numFmtId="178" fontId="3" fillId="3" borderId="15" xfId="2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2" applyNumberFormat="1" applyFont="1" applyBorder="1" applyAlignment="1">
      <alignment horizontal="center" vertical="center" wrapText="1"/>
    </xf>
    <xf numFmtId="176" fontId="3" fillId="0" borderId="12" xfId="2" applyNumberFormat="1" applyFont="1" applyBorder="1" applyAlignment="1">
      <alignment horizontal="right" vertical="center" wrapText="1"/>
    </xf>
    <xf numFmtId="177" fontId="3" fillId="0" borderId="12" xfId="2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176" fontId="3" fillId="0" borderId="33" xfId="2" applyNumberFormat="1" applyFont="1" applyBorder="1" applyAlignment="1">
      <alignment horizontal="center" vertical="center" wrapText="1"/>
    </xf>
    <xf numFmtId="176" fontId="3" fillId="0" borderId="33" xfId="2" applyNumberFormat="1" applyFont="1" applyBorder="1" applyAlignment="1">
      <alignment horizontal="right" vertical="center" wrapText="1"/>
    </xf>
    <xf numFmtId="177" fontId="3" fillId="0" borderId="33" xfId="2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6" fontId="3" fillId="0" borderId="12" xfId="2" applyNumberFormat="1" applyFont="1" applyBorder="1" applyAlignment="1">
      <alignment vertical="center" wrapText="1"/>
    </xf>
    <xf numFmtId="177" fontId="3" fillId="0" borderId="12" xfId="2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12" xfId="2" applyNumberFormat="1" applyFont="1" applyFill="1" applyBorder="1" applyAlignment="1">
      <alignment vertical="center" wrapText="1"/>
    </xf>
    <xf numFmtId="176" fontId="3" fillId="0" borderId="12" xfId="1" applyNumberFormat="1" applyFont="1" applyBorder="1" applyAlignment="1">
      <alignment vertical="center" wrapText="1"/>
    </xf>
    <xf numFmtId="176" fontId="3" fillId="0" borderId="9" xfId="2" applyNumberFormat="1" applyFont="1" applyBorder="1" applyAlignment="1">
      <alignment vertical="center" wrapText="1"/>
    </xf>
    <xf numFmtId="176" fontId="3" fillId="0" borderId="9" xfId="1" applyNumberFormat="1" applyFont="1" applyBorder="1" applyAlignment="1">
      <alignment vertical="center" wrapText="1"/>
    </xf>
    <xf numFmtId="177" fontId="3" fillId="0" borderId="9" xfId="2" applyNumberFormat="1" applyFont="1" applyFill="1" applyBorder="1" applyAlignment="1">
      <alignment vertical="center" wrapText="1"/>
    </xf>
    <xf numFmtId="179" fontId="3" fillId="0" borderId="33" xfId="2" applyNumberFormat="1" applyFont="1" applyFill="1" applyBorder="1" applyAlignment="1">
      <alignment horizontal="center" vertical="center" wrapText="1"/>
    </xf>
    <xf numFmtId="180" fontId="3" fillId="0" borderId="33" xfId="2" applyNumberFormat="1" applyFont="1" applyFill="1" applyBorder="1" applyAlignment="1">
      <alignment horizontal="center" vertical="center" wrapText="1"/>
    </xf>
    <xf numFmtId="178" fontId="3" fillId="2" borderId="33" xfId="2" applyNumberFormat="1" applyFont="1" applyFill="1" applyBorder="1" applyAlignment="1">
      <alignment horizontal="center" vertical="center" wrapText="1"/>
    </xf>
    <xf numFmtId="178" fontId="3" fillId="3" borderId="33" xfId="2" applyNumberFormat="1" applyFont="1" applyFill="1" applyBorder="1" applyAlignment="1">
      <alignment horizontal="center" vertical="center" wrapText="1"/>
    </xf>
    <xf numFmtId="178" fontId="3" fillId="4" borderId="33" xfId="2" applyNumberFormat="1" applyFont="1" applyFill="1" applyBorder="1" applyAlignment="1">
      <alignment horizontal="center" vertical="center" wrapText="1"/>
    </xf>
    <xf numFmtId="178" fontId="3" fillId="4" borderId="38" xfId="2" applyNumberFormat="1" applyFont="1" applyFill="1" applyBorder="1" applyAlignment="1">
      <alignment horizontal="center" vertical="center" wrapText="1"/>
    </xf>
    <xf numFmtId="178" fontId="3" fillId="3" borderId="39" xfId="2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176" fontId="3" fillId="0" borderId="33" xfId="2" applyNumberFormat="1" applyFont="1" applyBorder="1" applyAlignment="1">
      <alignment vertical="center" wrapText="1"/>
    </xf>
    <xf numFmtId="177" fontId="3" fillId="0" borderId="33" xfId="2" applyNumberFormat="1" applyFont="1" applyFill="1" applyBorder="1" applyAlignment="1">
      <alignment vertical="center" wrapText="1"/>
    </xf>
    <xf numFmtId="0" fontId="3" fillId="0" borderId="35" xfId="2" applyFont="1" applyBorder="1" applyAlignment="1">
      <alignment horizontal="center" vertical="center"/>
    </xf>
    <xf numFmtId="0" fontId="3" fillId="0" borderId="35" xfId="2" applyFont="1" applyBorder="1" applyAlignment="1">
      <alignment vertical="center" wrapText="1"/>
    </xf>
    <xf numFmtId="0" fontId="3" fillId="0" borderId="35" xfId="2" applyFont="1" applyBorder="1" applyAlignment="1">
      <alignment vertical="center"/>
    </xf>
    <xf numFmtId="176" fontId="3" fillId="0" borderId="35" xfId="2" applyNumberFormat="1" applyFont="1" applyBorder="1" applyAlignment="1">
      <alignment horizontal="center" vertical="center" wrapText="1"/>
    </xf>
    <xf numFmtId="176" fontId="3" fillId="0" borderId="35" xfId="2" applyNumberFormat="1" applyFont="1" applyBorder="1" applyAlignment="1">
      <alignment vertical="center" wrapText="1"/>
    </xf>
    <xf numFmtId="176" fontId="3" fillId="0" borderId="35" xfId="1" applyNumberFormat="1" applyFont="1" applyBorder="1" applyAlignment="1">
      <alignment vertical="center" wrapText="1"/>
    </xf>
    <xf numFmtId="177" fontId="3" fillId="0" borderId="35" xfId="2" applyNumberFormat="1" applyFont="1" applyFill="1" applyBorder="1" applyAlignment="1">
      <alignment vertical="center" wrapText="1"/>
    </xf>
    <xf numFmtId="178" fontId="3" fillId="2" borderId="35" xfId="2" applyNumberFormat="1" applyFont="1" applyFill="1" applyBorder="1" applyAlignment="1">
      <alignment horizontal="center" vertical="center" wrapText="1"/>
    </xf>
    <xf numFmtId="178" fontId="3" fillId="3" borderId="35" xfId="2" applyNumberFormat="1" applyFont="1" applyFill="1" applyBorder="1" applyAlignment="1">
      <alignment horizontal="center" vertical="center" wrapText="1"/>
    </xf>
    <xf numFmtId="179" fontId="3" fillId="0" borderId="35" xfId="2" applyNumberFormat="1" applyFont="1" applyFill="1" applyBorder="1" applyAlignment="1">
      <alignment horizontal="center" vertical="center" wrapText="1"/>
    </xf>
    <xf numFmtId="178" fontId="3" fillId="4" borderId="35" xfId="2" applyNumberFormat="1" applyFont="1" applyFill="1" applyBorder="1" applyAlignment="1">
      <alignment horizontal="center" vertical="center" wrapText="1"/>
    </xf>
    <xf numFmtId="180" fontId="3" fillId="0" borderId="35" xfId="2" applyNumberFormat="1" applyFont="1" applyFill="1" applyBorder="1" applyAlignment="1">
      <alignment horizontal="center" vertical="center" wrapText="1"/>
    </xf>
    <xf numFmtId="178" fontId="3" fillId="4" borderId="36" xfId="2" applyNumberFormat="1" applyFont="1" applyFill="1" applyBorder="1" applyAlignment="1">
      <alignment horizontal="center" vertical="center" wrapText="1"/>
    </xf>
    <xf numFmtId="178" fontId="3" fillId="3" borderId="37" xfId="2" applyNumberFormat="1" applyFont="1" applyFill="1" applyBorder="1" applyAlignment="1">
      <alignment horizontal="center" vertical="center" wrapText="1"/>
    </xf>
    <xf numFmtId="176" fontId="3" fillId="0" borderId="34" xfId="2" applyNumberFormat="1" applyFont="1" applyBorder="1" applyAlignment="1">
      <alignment vertical="center" wrapText="1"/>
    </xf>
    <xf numFmtId="177" fontId="3" fillId="0" borderId="34" xfId="2" applyNumberFormat="1" applyFont="1" applyFill="1" applyBorder="1" applyAlignment="1">
      <alignment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0" borderId="30" xfId="2" applyFont="1" applyBorder="1" applyAlignment="1"/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31" xfId="2" applyFont="1" applyFill="1" applyBorder="1" applyAlignment="1"/>
    <xf numFmtId="0" fontId="4" fillId="0" borderId="2" xfId="2" applyFont="1" applyFill="1" applyBorder="1" applyAlignment="1">
      <alignment horizontal="center" vertical="center" wrapText="1"/>
    </xf>
    <xf numFmtId="0" fontId="4" fillId="0" borderId="29" xfId="2" applyFont="1" applyFill="1" applyBorder="1" applyAlignment="1"/>
    <xf numFmtId="0" fontId="4" fillId="4" borderId="2" xfId="2" applyFont="1" applyFill="1" applyBorder="1" applyAlignment="1">
      <alignment horizontal="center" vertical="center" wrapText="1"/>
    </xf>
    <xf numFmtId="0" fontId="4" fillId="4" borderId="29" xfId="2" applyFont="1" applyFill="1" applyBorder="1" applyAlignment="1"/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30" xfId="2" applyFont="1" applyFill="1" applyBorder="1" applyAlignment="1"/>
    <xf numFmtId="0" fontId="4" fillId="3" borderId="2" xfId="2" applyFont="1" applyFill="1" applyBorder="1" applyAlignment="1">
      <alignment horizontal="center" vertical="center" wrapText="1"/>
    </xf>
    <xf numFmtId="0" fontId="4" fillId="3" borderId="29" xfId="2" applyFont="1" applyFill="1" applyBorder="1" applyAlignment="1"/>
    <xf numFmtId="0" fontId="8" fillId="0" borderId="0" xfId="2" applyFont="1" applyFill="1" applyBorder="1" applyAlignment="1">
      <alignment horizont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4" borderId="27" xfId="2" applyFont="1" applyFill="1" applyBorder="1" applyAlignment="1">
      <alignment horizontal="center" vertical="center" wrapText="1"/>
    </xf>
    <xf numFmtId="0" fontId="4" fillId="4" borderId="32" xfId="2" applyFont="1" applyFill="1" applyBorder="1" applyAlignment="1"/>
  </cellXfs>
  <cellStyles count="3">
    <cellStyle name="桁区切り 2" xfId="1"/>
    <cellStyle name="標準" xfId="0" builtinId="0"/>
    <cellStyle name="標準 2" xfId="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showGridLines="0" tabSelected="1" zoomScale="85" zoomScaleNormal="85" zoomScaleSheetLayoutView="85" workbookViewId="0">
      <pane xSplit="4" ySplit="5" topLeftCell="E17" activePane="bottomRight" state="frozen"/>
      <selection pane="topRight" activeCell="E1" sqref="E1"/>
      <selection pane="bottomLeft" activeCell="A6" sqref="A6"/>
      <selection pane="bottomRight" activeCell="D20" sqref="D20"/>
    </sheetView>
  </sheetViews>
  <sheetFormatPr defaultRowHeight="13.5" x14ac:dyDescent="0.15"/>
  <cols>
    <col min="1" max="1" width="3.875" style="1" bestFit="1" customWidth="1"/>
    <col min="2" max="2" width="11.625" style="1" bestFit="1" customWidth="1"/>
    <col min="3" max="3" width="12.25" style="1" customWidth="1"/>
    <col min="4" max="4" width="33.25" style="1" customWidth="1"/>
    <col min="5" max="5" width="20.75" style="1" customWidth="1"/>
    <col min="6" max="6" width="9" style="1"/>
    <col min="7" max="7" width="47.375" style="1" bestFit="1" customWidth="1"/>
    <col min="8" max="8" width="13.625" style="1" customWidth="1"/>
    <col min="9" max="9" width="10.375" style="1" customWidth="1"/>
    <col min="10" max="11" width="12.625" style="1" customWidth="1"/>
    <col min="12" max="13" width="10.125" style="4" customWidth="1"/>
    <col min="14" max="30" width="7.375" style="1" customWidth="1"/>
    <col min="31" max="16384" width="9" style="1"/>
  </cols>
  <sheetData>
    <row r="1" spans="1:30" ht="24" customHeight="1" thickBot="1" x14ac:dyDescent="0.3">
      <c r="B1" s="115" t="s">
        <v>142</v>
      </c>
      <c r="C1" s="115"/>
      <c r="D1" s="115"/>
      <c r="E1" s="115"/>
      <c r="F1" s="115"/>
      <c r="G1" s="115"/>
      <c r="H1" s="115"/>
      <c r="I1" s="115"/>
      <c r="J1" s="115"/>
      <c r="K1" s="115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 x14ac:dyDescent="0.15">
      <c r="B2" s="116" t="s">
        <v>50</v>
      </c>
      <c r="C2" s="119" t="s">
        <v>51</v>
      </c>
      <c r="D2" s="119" t="s">
        <v>49</v>
      </c>
      <c r="E2" s="119" t="s">
        <v>52</v>
      </c>
      <c r="F2" s="119" t="s">
        <v>0</v>
      </c>
      <c r="G2" s="119" t="s">
        <v>48</v>
      </c>
      <c r="H2" s="119" t="s">
        <v>47</v>
      </c>
      <c r="I2" s="122" t="s">
        <v>53</v>
      </c>
      <c r="J2" s="123"/>
      <c r="K2" s="123"/>
      <c r="L2" s="123"/>
      <c r="M2" s="124"/>
      <c r="N2" s="92" t="s">
        <v>46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</row>
    <row r="3" spans="1:30" ht="24" customHeight="1" x14ac:dyDescent="0.15">
      <c r="B3" s="117"/>
      <c r="C3" s="120"/>
      <c r="D3" s="120"/>
      <c r="E3" s="120"/>
      <c r="F3" s="120"/>
      <c r="G3" s="120"/>
      <c r="H3" s="120"/>
      <c r="I3" s="125"/>
      <c r="J3" s="126"/>
      <c r="K3" s="126"/>
      <c r="L3" s="126"/>
      <c r="M3" s="127"/>
      <c r="N3" s="95" t="s">
        <v>54</v>
      </c>
      <c r="O3" s="98" t="s">
        <v>55</v>
      </c>
      <c r="P3" s="99"/>
      <c r="Q3" s="99"/>
      <c r="R3" s="99"/>
      <c r="S3" s="99"/>
      <c r="T3" s="99"/>
      <c r="U3" s="99"/>
      <c r="V3" s="99"/>
      <c r="W3" s="99"/>
      <c r="X3" s="108" t="s">
        <v>56</v>
      </c>
      <c r="Y3" s="109"/>
      <c r="Z3" s="109"/>
      <c r="AA3" s="109"/>
      <c r="AB3" s="109"/>
      <c r="AC3" s="109"/>
      <c r="AD3" s="110"/>
    </row>
    <row r="4" spans="1:30" ht="42" customHeight="1" x14ac:dyDescent="0.15">
      <c r="B4" s="117"/>
      <c r="C4" s="120"/>
      <c r="D4" s="120"/>
      <c r="E4" s="120"/>
      <c r="F4" s="120"/>
      <c r="G4" s="120"/>
      <c r="H4" s="120"/>
      <c r="I4" s="128" t="s">
        <v>57</v>
      </c>
      <c r="J4" s="128" t="s">
        <v>59</v>
      </c>
      <c r="K4" s="128" t="s">
        <v>85</v>
      </c>
      <c r="L4" s="100" t="s">
        <v>143</v>
      </c>
      <c r="M4" s="100" t="s">
        <v>58</v>
      </c>
      <c r="N4" s="96"/>
      <c r="O4" s="113" t="s">
        <v>60</v>
      </c>
      <c r="P4" s="104" t="s">
        <v>61</v>
      </c>
      <c r="Q4" s="106" t="s">
        <v>62</v>
      </c>
      <c r="R4" s="104" t="s">
        <v>63</v>
      </c>
      <c r="S4" s="106" t="s">
        <v>64</v>
      </c>
      <c r="T4" s="104" t="s">
        <v>65</v>
      </c>
      <c r="U4" s="106" t="s">
        <v>66</v>
      </c>
      <c r="V4" s="104" t="s">
        <v>67</v>
      </c>
      <c r="W4" s="111" t="s">
        <v>68</v>
      </c>
      <c r="X4" s="102" t="s">
        <v>69</v>
      </c>
      <c r="Y4" s="104" t="s">
        <v>61</v>
      </c>
      <c r="Z4" s="106" t="s">
        <v>62</v>
      </c>
      <c r="AA4" s="104" t="s">
        <v>65</v>
      </c>
      <c r="AB4" s="106" t="s">
        <v>66</v>
      </c>
      <c r="AC4" s="104" t="s">
        <v>67</v>
      </c>
      <c r="AD4" s="129" t="s">
        <v>68</v>
      </c>
    </row>
    <row r="5" spans="1:30" ht="41.25" customHeight="1" thickBot="1" x14ac:dyDescent="0.2">
      <c r="B5" s="118"/>
      <c r="C5" s="121"/>
      <c r="D5" s="121"/>
      <c r="E5" s="121"/>
      <c r="F5" s="121"/>
      <c r="G5" s="121"/>
      <c r="H5" s="121"/>
      <c r="I5" s="121"/>
      <c r="J5" s="121"/>
      <c r="K5" s="121"/>
      <c r="L5" s="101"/>
      <c r="M5" s="101"/>
      <c r="N5" s="97"/>
      <c r="O5" s="114"/>
      <c r="P5" s="105"/>
      <c r="Q5" s="107"/>
      <c r="R5" s="105"/>
      <c r="S5" s="107"/>
      <c r="T5" s="105"/>
      <c r="U5" s="107"/>
      <c r="V5" s="105"/>
      <c r="W5" s="112"/>
      <c r="X5" s="103"/>
      <c r="Y5" s="105"/>
      <c r="Z5" s="107"/>
      <c r="AA5" s="105"/>
      <c r="AB5" s="107"/>
      <c r="AC5" s="105"/>
      <c r="AD5" s="130"/>
    </row>
    <row r="6" spans="1:30" s="21" customFormat="1" ht="33.75" customHeight="1" x14ac:dyDescent="0.15">
      <c r="A6" s="6">
        <v>1</v>
      </c>
      <c r="B6" s="7">
        <v>20233001</v>
      </c>
      <c r="C6" s="8">
        <v>2010119937</v>
      </c>
      <c r="D6" s="9" t="s">
        <v>141</v>
      </c>
      <c r="E6" s="10" t="s">
        <v>147</v>
      </c>
      <c r="F6" s="69" t="s">
        <v>91</v>
      </c>
      <c r="G6" s="70" t="s">
        <v>101</v>
      </c>
      <c r="H6" s="69" t="s">
        <v>92</v>
      </c>
      <c r="I6" s="11" t="s">
        <v>70</v>
      </c>
      <c r="J6" s="12">
        <v>7744</v>
      </c>
      <c r="K6" s="12">
        <v>22594</v>
      </c>
      <c r="L6" s="13">
        <v>30</v>
      </c>
      <c r="M6" s="13">
        <v>10</v>
      </c>
      <c r="N6" s="14">
        <f t="shared" ref="N6:N16" si="0">O6+X6</f>
        <v>180</v>
      </c>
      <c r="O6" s="15">
        <f t="shared" ref="O6:O16" si="1">Q6+S6+U6+W6</f>
        <v>180</v>
      </c>
      <c r="P6" s="16"/>
      <c r="Q6" s="17">
        <f t="shared" ref="Q6:Q16" si="2">P6/5*20</f>
        <v>0</v>
      </c>
      <c r="R6" s="16"/>
      <c r="S6" s="17">
        <f t="shared" ref="S6:S16" si="3">R6/10*10</f>
        <v>0</v>
      </c>
      <c r="T6" s="16">
        <f>15*4</f>
        <v>60</v>
      </c>
      <c r="U6" s="17">
        <f>T6/5*15</f>
        <v>180</v>
      </c>
      <c r="V6" s="18"/>
      <c r="W6" s="19">
        <f t="shared" ref="W6:W16" si="4">V6*40</f>
        <v>0</v>
      </c>
      <c r="X6" s="20">
        <f t="shared" ref="X6:X16" si="5">Z6+AB6+AD6</f>
        <v>0</v>
      </c>
      <c r="Y6" s="16"/>
      <c r="Z6" s="17">
        <f t="shared" ref="Z6:Z16" si="6">Y6/5*10</f>
        <v>0</v>
      </c>
      <c r="AA6" s="16"/>
      <c r="AB6" s="17">
        <f t="shared" ref="AB6:AB16" si="7">AA6/5*10</f>
        <v>0</v>
      </c>
      <c r="AC6" s="18"/>
      <c r="AD6" s="17">
        <f t="shared" ref="AD6:AD16" si="8">AC6*5</f>
        <v>0</v>
      </c>
    </row>
    <row r="7" spans="1:30" s="21" customFormat="1" ht="33.75" customHeight="1" x14ac:dyDescent="0.15">
      <c r="A7" s="6"/>
      <c r="B7" s="22"/>
      <c r="C7" s="71"/>
      <c r="D7" s="72"/>
      <c r="E7" s="73"/>
      <c r="F7" s="23"/>
      <c r="G7" s="73"/>
      <c r="H7" s="23"/>
      <c r="I7" s="24"/>
      <c r="J7" s="25"/>
      <c r="K7" s="25"/>
      <c r="L7" s="26"/>
      <c r="M7" s="26"/>
      <c r="N7" s="27">
        <f t="shared" ref="N7" si="9">O7+X7</f>
        <v>200</v>
      </c>
      <c r="O7" s="28">
        <f t="shared" ref="O7" si="10">Q7+S7+U7+W7</f>
        <v>200</v>
      </c>
      <c r="P7" s="29">
        <v>20</v>
      </c>
      <c r="Q7" s="30">
        <f t="shared" ref="Q7" si="11">P7/5*20</f>
        <v>80</v>
      </c>
      <c r="R7" s="29"/>
      <c r="S7" s="30">
        <f t="shared" ref="S7" si="12">R7/10*10</f>
        <v>0</v>
      </c>
      <c r="T7" s="29"/>
      <c r="U7" s="30">
        <f>T7/5*15</f>
        <v>0</v>
      </c>
      <c r="V7" s="31">
        <v>3</v>
      </c>
      <c r="W7" s="32">
        <f t="shared" ref="W7" si="13">V7*40</f>
        <v>120</v>
      </c>
      <c r="X7" s="33">
        <f t="shared" ref="X7" si="14">Z7+AB7+AD7</f>
        <v>0</v>
      </c>
      <c r="Y7" s="29"/>
      <c r="Z7" s="30">
        <f t="shared" ref="Z7" si="15">Y7/5*10</f>
        <v>0</v>
      </c>
      <c r="AA7" s="29"/>
      <c r="AB7" s="30">
        <f t="shared" ref="AB7" si="16">AA7/5*10</f>
        <v>0</v>
      </c>
      <c r="AC7" s="31"/>
      <c r="AD7" s="30">
        <f t="shared" ref="AD7" si="17">AC7*5</f>
        <v>0</v>
      </c>
    </row>
    <row r="8" spans="1:30" s="21" customFormat="1" ht="33.75" customHeight="1" x14ac:dyDescent="0.15">
      <c r="A8" s="6">
        <v>2</v>
      </c>
      <c r="B8" s="34">
        <v>20233002</v>
      </c>
      <c r="C8" s="35">
        <v>2010117162</v>
      </c>
      <c r="D8" s="36" t="s">
        <v>88</v>
      </c>
      <c r="E8" s="37" t="s">
        <v>148</v>
      </c>
      <c r="F8" s="38" t="s">
        <v>2</v>
      </c>
      <c r="G8" s="37" t="s">
        <v>130</v>
      </c>
      <c r="H8" s="38" t="s">
        <v>89</v>
      </c>
      <c r="I8" s="39" t="s">
        <v>90</v>
      </c>
      <c r="J8" s="40">
        <v>7700</v>
      </c>
      <c r="K8" s="40">
        <v>24200</v>
      </c>
      <c r="L8" s="41">
        <v>220</v>
      </c>
      <c r="M8" s="41">
        <v>220</v>
      </c>
      <c r="N8" s="27">
        <f t="shared" si="0"/>
        <v>180</v>
      </c>
      <c r="O8" s="28">
        <f t="shared" si="1"/>
        <v>160</v>
      </c>
      <c r="P8" s="29">
        <f>20+10+10</f>
        <v>40</v>
      </c>
      <c r="Q8" s="30">
        <f t="shared" si="2"/>
        <v>160</v>
      </c>
      <c r="R8" s="29"/>
      <c r="S8" s="30">
        <f t="shared" si="3"/>
        <v>0</v>
      </c>
      <c r="T8" s="29"/>
      <c r="U8" s="30">
        <f t="shared" ref="U8:U16" si="18">T8/5*15</f>
        <v>0</v>
      </c>
      <c r="V8" s="31"/>
      <c r="W8" s="32">
        <f t="shared" si="4"/>
        <v>0</v>
      </c>
      <c r="X8" s="33">
        <f t="shared" si="5"/>
        <v>20</v>
      </c>
      <c r="Y8" s="29">
        <v>5</v>
      </c>
      <c r="Z8" s="30">
        <f t="shared" si="6"/>
        <v>10</v>
      </c>
      <c r="AA8" s="29">
        <v>5</v>
      </c>
      <c r="AB8" s="30">
        <f t="shared" si="7"/>
        <v>10</v>
      </c>
      <c r="AC8" s="31"/>
      <c r="AD8" s="30">
        <f t="shared" si="8"/>
        <v>0</v>
      </c>
    </row>
    <row r="9" spans="1:30" s="21" customFormat="1" ht="33.75" customHeight="1" x14ac:dyDescent="0.15">
      <c r="A9" s="6">
        <v>3</v>
      </c>
      <c r="B9" s="7">
        <v>20233003</v>
      </c>
      <c r="C9" s="7">
        <v>2010117436</v>
      </c>
      <c r="D9" s="42" t="s">
        <v>45</v>
      </c>
      <c r="E9" s="43" t="s">
        <v>149</v>
      </c>
      <c r="F9" s="44" t="s">
        <v>44</v>
      </c>
      <c r="G9" s="43" t="s">
        <v>102</v>
      </c>
      <c r="H9" s="44" t="s">
        <v>86</v>
      </c>
      <c r="I9" s="45" t="s">
        <v>70</v>
      </c>
      <c r="J9" s="46">
        <v>8800</v>
      </c>
      <c r="K9" s="46">
        <v>27500</v>
      </c>
      <c r="L9" s="47" t="s">
        <v>87</v>
      </c>
      <c r="M9" s="47" t="s">
        <v>87</v>
      </c>
      <c r="N9" s="27">
        <f t="shared" si="0"/>
        <v>180</v>
      </c>
      <c r="O9" s="28">
        <f t="shared" si="1"/>
        <v>180</v>
      </c>
      <c r="P9" s="29">
        <v>30</v>
      </c>
      <c r="Q9" s="30">
        <f t="shared" si="2"/>
        <v>120</v>
      </c>
      <c r="R9" s="29"/>
      <c r="S9" s="30">
        <f t="shared" si="3"/>
        <v>0</v>
      </c>
      <c r="T9" s="29">
        <f>10+10</f>
        <v>20</v>
      </c>
      <c r="U9" s="30">
        <f t="shared" si="18"/>
        <v>60</v>
      </c>
      <c r="V9" s="31"/>
      <c r="W9" s="32">
        <f t="shared" si="4"/>
        <v>0</v>
      </c>
      <c r="X9" s="33">
        <f t="shared" si="5"/>
        <v>0</v>
      </c>
      <c r="Y9" s="29"/>
      <c r="Z9" s="30">
        <f t="shared" si="6"/>
        <v>0</v>
      </c>
      <c r="AA9" s="29"/>
      <c r="AB9" s="30">
        <f t="shared" si="7"/>
        <v>0</v>
      </c>
      <c r="AC9" s="31"/>
      <c r="AD9" s="30">
        <f t="shared" si="8"/>
        <v>0</v>
      </c>
    </row>
    <row r="10" spans="1:30" s="21" customFormat="1" ht="33.75" customHeight="1" x14ac:dyDescent="0.15">
      <c r="A10" s="6"/>
      <c r="B10" s="8"/>
      <c r="C10" s="8"/>
      <c r="D10" s="48"/>
      <c r="E10" s="49"/>
      <c r="F10" s="5"/>
      <c r="G10" s="49" t="s">
        <v>103</v>
      </c>
      <c r="H10" s="5"/>
      <c r="I10" s="11"/>
      <c r="J10" s="12"/>
      <c r="K10" s="12"/>
      <c r="L10" s="13"/>
      <c r="M10" s="13"/>
      <c r="N10" s="27">
        <f t="shared" si="0"/>
        <v>200</v>
      </c>
      <c r="O10" s="28">
        <f t="shared" si="1"/>
        <v>200</v>
      </c>
      <c r="P10" s="29">
        <v>30</v>
      </c>
      <c r="Q10" s="30">
        <f t="shared" si="2"/>
        <v>120</v>
      </c>
      <c r="R10" s="29"/>
      <c r="S10" s="30">
        <f t="shared" si="3"/>
        <v>0</v>
      </c>
      <c r="T10" s="29"/>
      <c r="U10" s="30">
        <f t="shared" si="18"/>
        <v>0</v>
      </c>
      <c r="V10" s="31">
        <v>2</v>
      </c>
      <c r="W10" s="32">
        <f t="shared" si="4"/>
        <v>80</v>
      </c>
      <c r="X10" s="33">
        <f t="shared" si="5"/>
        <v>0</v>
      </c>
      <c r="Y10" s="29"/>
      <c r="Z10" s="30">
        <f t="shared" ref="Z10:Z11" si="19">Y10/5*10</f>
        <v>0</v>
      </c>
      <c r="AA10" s="29"/>
      <c r="AB10" s="30">
        <f t="shared" ref="AB10:AB11" si="20">AA10/5*10</f>
        <v>0</v>
      </c>
      <c r="AC10" s="31"/>
      <c r="AD10" s="30">
        <f t="shared" ref="AD10:AD11" si="21">AC10*5</f>
        <v>0</v>
      </c>
    </row>
    <row r="11" spans="1:30" s="21" customFormat="1" ht="33.75" customHeight="1" x14ac:dyDescent="0.15">
      <c r="A11" s="6"/>
      <c r="B11" s="22"/>
      <c r="C11" s="22"/>
      <c r="D11" s="50"/>
      <c r="E11" s="51"/>
      <c r="F11" s="23"/>
      <c r="G11" s="51" t="s">
        <v>103</v>
      </c>
      <c r="H11" s="23"/>
      <c r="I11" s="24"/>
      <c r="J11" s="25"/>
      <c r="K11" s="25"/>
      <c r="L11" s="26"/>
      <c r="M11" s="26"/>
      <c r="N11" s="27">
        <f t="shared" si="0"/>
        <v>200</v>
      </c>
      <c r="O11" s="28">
        <f t="shared" si="1"/>
        <v>200</v>
      </c>
      <c r="P11" s="29">
        <f>30+20</f>
        <v>50</v>
      </c>
      <c r="Q11" s="30">
        <f t="shared" si="2"/>
        <v>200</v>
      </c>
      <c r="R11" s="29"/>
      <c r="S11" s="30">
        <f t="shared" si="3"/>
        <v>0</v>
      </c>
      <c r="T11" s="29"/>
      <c r="U11" s="30">
        <f t="shared" si="18"/>
        <v>0</v>
      </c>
      <c r="V11" s="31"/>
      <c r="W11" s="32">
        <f t="shared" si="4"/>
        <v>0</v>
      </c>
      <c r="X11" s="33">
        <f t="shared" si="5"/>
        <v>0</v>
      </c>
      <c r="Y11" s="29"/>
      <c r="Z11" s="30">
        <f t="shared" si="19"/>
        <v>0</v>
      </c>
      <c r="AA11" s="29"/>
      <c r="AB11" s="30">
        <f t="shared" si="20"/>
        <v>0</v>
      </c>
      <c r="AC11" s="31"/>
      <c r="AD11" s="30">
        <f t="shared" si="21"/>
        <v>0</v>
      </c>
    </row>
    <row r="12" spans="1:30" s="21" customFormat="1" ht="33.75" customHeight="1" x14ac:dyDescent="0.15">
      <c r="A12" s="6">
        <v>4</v>
      </c>
      <c r="B12" s="34">
        <v>20233004</v>
      </c>
      <c r="C12" s="34">
        <v>2010117469</v>
      </c>
      <c r="D12" s="36" t="s">
        <v>43</v>
      </c>
      <c r="E12" s="52" t="s">
        <v>42</v>
      </c>
      <c r="F12" s="34" t="s">
        <v>125</v>
      </c>
      <c r="G12" s="36" t="s">
        <v>104</v>
      </c>
      <c r="H12" s="34" t="s">
        <v>71</v>
      </c>
      <c r="I12" s="39" t="s">
        <v>70</v>
      </c>
      <c r="J12" s="54">
        <v>7560</v>
      </c>
      <c r="K12" s="54">
        <v>25750</v>
      </c>
      <c r="L12" s="41" t="s">
        <v>72</v>
      </c>
      <c r="M12" s="41" t="s">
        <v>72</v>
      </c>
      <c r="N12" s="27">
        <f t="shared" si="0"/>
        <v>190</v>
      </c>
      <c r="O12" s="28">
        <f t="shared" si="1"/>
        <v>170</v>
      </c>
      <c r="P12" s="29">
        <v>20</v>
      </c>
      <c r="Q12" s="30">
        <f t="shared" si="2"/>
        <v>80</v>
      </c>
      <c r="R12" s="29"/>
      <c r="S12" s="30">
        <f t="shared" si="3"/>
        <v>0</v>
      </c>
      <c r="T12" s="29">
        <f>10+20</f>
        <v>30</v>
      </c>
      <c r="U12" s="30">
        <f t="shared" si="18"/>
        <v>90</v>
      </c>
      <c r="V12" s="31"/>
      <c r="W12" s="32">
        <f t="shared" si="4"/>
        <v>0</v>
      </c>
      <c r="X12" s="33">
        <f t="shared" si="5"/>
        <v>20</v>
      </c>
      <c r="Y12" s="29"/>
      <c r="Z12" s="30">
        <f t="shared" si="6"/>
        <v>0</v>
      </c>
      <c r="AA12" s="29">
        <f>5+5</f>
        <v>10</v>
      </c>
      <c r="AB12" s="30">
        <f t="shared" si="7"/>
        <v>20</v>
      </c>
      <c r="AC12" s="31"/>
      <c r="AD12" s="30">
        <f t="shared" si="8"/>
        <v>0</v>
      </c>
    </row>
    <row r="13" spans="1:30" s="21" customFormat="1" ht="33.75" customHeight="1" x14ac:dyDescent="0.15">
      <c r="A13" s="6">
        <v>5</v>
      </c>
      <c r="B13" s="34">
        <v>20233005</v>
      </c>
      <c r="C13" s="34">
        <v>2010117840</v>
      </c>
      <c r="D13" s="52" t="s">
        <v>73</v>
      </c>
      <c r="E13" s="52" t="s">
        <v>150</v>
      </c>
      <c r="F13" s="38" t="s">
        <v>122</v>
      </c>
      <c r="G13" s="53" t="s">
        <v>105</v>
      </c>
      <c r="H13" s="38" t="s">
        <v>74</v>
      </c>
      <c r="I13" s="39" t="s">
        <v>70</v>
      </c>
      <c r="J13" s="54">
        <v>8470</v>
      </c>
      <c r="K13" s="54">
        <v>25120</v>
      </c>
      <c r="L13" s="55">
        <v>10</v>
      </c>
      <c r="M13" s="55">
        <v>20</v>
      </c>
      <c r="N13" s="27">
        <f t="shared" si="0"/>
        <v>200</v>
      </c>
      <c r="O13" s="28">
        <f t="shared" si="1"/>
        <v>200</v>
      </c>
      <c r="P13" s="29">
        <v>20</v>
      </c>
      <c r="Q13" s="30">
        <f t="shared" si="2"/>
        <v>80</v>
      </c>
      <c r="R13" s="29"/>
      <c r="S13" s="30">
        <f t="shared" si="3"/>
        <v>0</v>
      </c>
      <c r="T13" s="29">
        <v>40</v>
      </c>
      <c r="U13" s="30">
        <f t="shared" si="18"/>
        <v>120</v>
      </c>
      <c r="V13" s="31"/>
      <c r="W13" s="32">
        <f t="shared" si="4"/>
        <v>0</v>
      </c>
      <c r="X13" s="33">
        <f t="shared" si="5"/>
        <v>0</v>
      </c>
      <c r="Y13" s="29"/>
      <c r="Z13" s="30">
        <f t="shared" si="6"/>
        <v>0</v>
      </c>
      <c r="AA13" s="29"/>
      <c r="AB13" s="30">
        <f t="shared" si="7"/>
        <v>0</v>
      </c>
      <c r="AC13" s="31"/>
      <c r="AD13" s="30">
        <f t="shared" si="8"/>
        <v>0</v>
      </c>
    </row>
    <row r="14" spans="1:30" s="21" customFormat="1" ht="33.75" customHeight="1" x14ac:dyDescent="0.15">
      <c r="A14" s="6">
        <v>6</v>
      </c>
      <c r="B14" s="34">
        <v>20233006</v>
      </c>
      <c r="C14" s="35">
        <v>2010119549</v>
      </c>
      <c r="D14" s="52" t="s">
        <v>41</v>
      </c>
      <c r="E14" s="53" t="s">
        <v>39</v>
      </c>
      <c r="F14" s="38" t="s">
        <v>75</v>
      </c>
      <c r="G14" s="53" t="s">
        <v>106</v>
      </c>
      <c r="H14" s="38" t="s">
        <v>76</v>
      </c>
      <c r="I14" s="39" t="s">
        <v>70</v>
      </c>
      <c r="J14" s="54">
        <v>8470</v>
      </c>
      <c r="K14" s="54">
        <v>25120</v>
      </c>
      <c r="L14" s="55">
        <v>10</v>
      </c>
      <c r="M14" s="55">
        <v>10</v>
      </c>
      <c r="N14" s="27">
        <f t="shared" si="0"/>
        <v>185</v>
      </c>
      <c r="O14" s="28">
        <f t="shared" si="1"/>
        <v>160</v>
      </c>
      <c r="P14" s="29">
        <f>20+20</f>
        <v>40</v>
      </c>
      <c r="Q14" s="30">
        <f t="shared" si="2"/>
        <v>160</v>
      </c>
      <c r="R14" s="29"/>
      <c r="S14" s="30">
        <f t="shared" si="3"/>
        <v>0</v>
      </c>
      <c r="T14" s="29"/>
      <c r="U14" s="30">
        <f t="shared" si="18"/>
        <v>0</v>
      </c>
      <c r="V14" s="31"/>
      <c r="W14" s="32">
        <f t="shared" si="4"/>
        <v>0</v>
      </c>
      <c r="X14" s="33">
        <f t="shared" si="5"/>
        <v>25</v>
      </c>
      <c r="Y14" s="29"/>
      <c r="Z14" s="30">
        <f t="shared" si="6"/>
        <v>0</v>
      </c>
      <c r="AA14" s="29">
        <v>10</v>
      </c>
      <c r="AB14" s="30">
        <f t="shared" si="7"/>
        <v>20</v>
      </c>
      <c r="AC14" s="31">
        <v>1</v>
      </c>
      <c r="AD14" s="30">
        <f t="shared" si="8"/>
        <v>5</v>
      </c>
    </row>
    <row r="15" spans="1:30" s="21" customFormat="1" ht="33.75" customHeight="1" x14ac:dyDescent="0.15">
      <c r="A15" s="6">
        <v>7</v>
      </c>
      <c r="B15" s="34">
        <v>20233007</v>
      </c>
      <c r="C15" s="34">
        <v>2010119556</v>
      </c>
      <c r="D15" s="52" t="s">
        <v>40</v>
      </c>
      <c r="E15" s="53" t="s">
        <v>39</v>
      </c>
      <c r="F15" s="38" t="s">
        <v>77</v>
      </c>
      <c r="G15" s="53" t="s">
        <v>107</v>
      </c>
      <c r="H15" s="38" t="s">
        <v>78</v>
      </c>
      <c r="I15" s="39" t="s">
        <v>79</v>
      </c>
      <c r="J15" s="54">
        <v>8470</v>
      </c>
      <c r="K15" s="54">
        <v>25120</v>
      </c>
      <c r="L15" s="55">
        <v>5</v>
      </c>
      <c r="M15" s="55">
        <v>5</v>
      </c>
      <c r="N15" s="27">
        <f t="shared" si="0"/>
        <v>180</v>
      </c>
      <c r="O15" s="28">
        <f t="shared" si="1"/>
        <v>160</v>
      </c>
      <c r="P15" s="29">
        <f>20+20</f>
        <v>40</v>
      </c>
      <c r="Q15" s="30">
        <f t="shared" si="2"/>
        <v>160</v>
      </c>
      <c r="R15" s="29"/>
      <c r="S15" s="30">
        <f t="shared" si="3"/>
        <v>0</v>
      </c>
      <c r="T15" s="29"/>
      <c r="U15" s="30">
        <f t="shared" si="18"/>
        <v>0</v>
      </c>
      <c r="V15" s="31"/>
      <c r="W15" s="32">
        <f t="shared" si="4"/>
        <v>0</v>
      </c>
      <c r="X15" s="33">
        <f t="shared" si="5"/>
        <v>20</v>
      </c>
      <c r="Y15" s="29"/>
      <c r="Z15" s="30">
        <f t="shared" si="6"/>
        <v>0</v>
      </c>
      <c r="AA15" s="29">
        <v>10</v>
      </c>
      <c r="AB15" s="30">
        <f t="shared" si="7"/>
        <v>20</v>
      </c>
      <c r="AC15" s="31"/>
      <c r="AD15" s="30">
        <f t="shared" si="8"/>
        <v>0</v>
      </c>
    </row>
    <row r="16" spans="1:30" s="21" customFormat="1" ht="33.75" customHeight="1" x14ac:dyDescent="0.15">
      <c r="A16" s="6">
        <v>8</v>
      </c>
      <c r="B16" s="34">
        <v>20233008</v>
      </c>
      <c r="C16" s="34">
        <v>2010217756</v>
      </c>
      <c r="D16" s="36" t="s">
        <v>38</v>
      </c>
      <c r="E16" s="37" t="s">
        <v>121</v>
      </c>
      <c r="F16" s="38" t="s">
        <v>37</v>
      </c>
      <c r="G16" s="53" t="s">
        <v>108</v>
      </c>
      <c r="H16" s="38" t="s">
        <v>36</v>
      </c>
      <c r="I16" s="39" t="s">
        <v>79</v>
      </c>
      <c r="J16" s="57">
        <v>7700</v>
      </c>
      <c r="K16" s="57">
        <v>24200</v>
      </c>
      <c r="L16" s="55">
        <v>12</v>
      </c>
      <c r="M16" s="55">
        <v>12</v>
      </c>
      <c r="N16" s="27">
        <f t="shared" si="0"/>
        <v>205</v>
      </c>
      <c r="O16" s="28">
        <f t="shared" si="1"/>
        <v>200</v>
      </c>
      <c r="P16" s="29">
        <v>30</v>
      </c>
      <c r="Q16" s="30">
        <f t="shared" si="2"/>
        <v>120</v>
      </c>
      <c r="R16" s="29"/>
      <c r="S16" s="30">
        <f t="shared" si="3"/>
        <v>0</v>
      </c>
      <c r="T16" s="29"/>
      <c r="U16" s="30">
        <f t="shared" si="18"/>
        <v>0</v>
      </c>
      <c r="V16" s="31">
        <v>2</v>
      </c>
      <c r="W16" s="32">
        <f t="shared" si="4"/>
        <v>80</v>
      </c>
      <c r="X16" s="33">
        <f t="shared" si="5"/>
        <v>5</v>
      </c>
      <c r="Y16" s="29"/>
      <c r="Z16" s="30">
        <f t="shared" si="6"/>
        <v>0</v>
      </c>
      <c r="AA16" s="29"/>
      <c r="AB16" s="30">
        <f t="shared" si="7"/>
        <v>0</v>
      </c>
      <c r="AC16" s="31">
        <v>1</v>
      </c>
      <c r="AD16" s="30">
        <f t="shared" si="8"/>
        <v>5</v>
      </c>
    </row>
    <row r="17" spans="1:30" s="21" customFormat="1" ht="33.75" customHeight="1" x14ac:dyDescent="0.15">
      <c r="A17" s="6">
        <v>9</v>
      </c>
      <c r="B17" s="34">
        <v>20233009</v>
      </c>
      <c r="C17" s="34">
        <v>2010218226</v>
      </c>
      <c r="D17" s="36" t="s">
        <v>144</v>
      </c>
      <c r="E17" s="37" t="s">
        <v>151</v>
      </c>
      <c r="F17" s="38" t="s">
        <v>137</v>
      </c>
      <c r="G17" s="37" t="s">
        <v>138</v>
      </c>
      <c r="H17" s="38" t="s">
        <v>139</v>
      </c>
      <c r="I17" s="39" t="s">
        <v>140</v>
      </c>
      <c r="J17" s="40">
        <v>7700</v>
      </c>
      <c r="K17" s="40">
        <v>24200</v>
      </c>
      <c r="L17" s="41">
        <v>2</v>
      </c>
      <c r="M17" s="41">
        <v>2</v>
      </c>
      <c r="N17" s="27">
        <v>220</v>
      </c>
      <c r="O17" s="28">
        <f t="shared" ref="O17" si="22">Q17+S17+U17+W17</f>
        <v>200</v>
      </c>
      <c r="P17" s="29">
        <v>40</v>
      </c>
      <c r="Q17" s="30">
        <f t="shared" ref="Q17" si="23">P17/5*20</f>
        <v>160</v>
      </c>
      <c r="R17" s="29"/>
      <c r="S17" s="30">
        <f t="shared" ref="S17" si="24">R17/10*10</f>
        <v>0</v>
      </c>
      <c r="T17" s="29"/>
      <c r="U17" s="30">
        <f t="shared" ref="U17" si="25">T17/5*15</f>
        <v>0</v>
      </c>
      <c r="V17" s="31">
        <v>1</v>
      </c>
      <c r="W17" s="32">
        <f t="shared" ref="W17" si="26">V17*40</f>
        <v>40</v>
      </c>
      <c r="X17" s="33">
        <f t="shared" ref="X17" si="27">Z17+AB17+AD17</f>
        <v>20</v>
      </c>
      <c r="Y17" s="29"/>
      <c r="Z17" s="30">
        <f t="shared" ref="Z17" si="28">Y17/5*10</f>
        <v>0</v>
      </c>
      <c r="AA17" s="29">
        <v>10</v>
      </c>
      <c r="AB17" s="30">
        <f t="shared" ref="AB17" si="29">AA17/5*10</f>
        <v>20</v>
      </c>
      <c r="AC17" s="31"/>
      <c r="AD17" s="30">
        <f t="shared" ref="AD17" si="30">AC17*5</f>
        <v>0</v>
      </c>
    </row>
    <row r="18" spans="1:30" s="21" customFormat="1" ht="33.75" customHeight="1" x14ac:dyDescent="0.15">
      <c r="A18" s="6">
        <v>10</v>
      </c>
      <c r="B18" s="34">
        <v>20233010</v>
      </c>
      <c r="C18" s="34">
        <v>2010218275</v>
      </c>
      <c r="D18" s="36" t="s">
        <v>35</v>
      </c>
      <c r="E18" s="36" t="s">
        <v>94</v>
      </c>
      <c r="F18" s="38" t="s">
        <v>3</v>
      </c>
      <c r="G18" s="37" t="s">
        <v>109</v>
      </c>
      <c r="H18" s="38" t="s">
        <v>4</v>
      </c>
      <c r="I18" s="39" t="s">
        <v>70</v>
      </c>
      <c r="J18" s="40">
        <v>13420</v>
      </c>
      <c r="K18" s="40">
        <v>31130</v>
      </c>
      <c r="L18" s="55">
        <v>50</v>
      </c>
      <c r="M18" s="55">
        <v>50</v>
      </c>
      <c r="N18" s="27">
        <f t="shared" ref="N18:N30" si="31">O18+X18</f>
        <v>180</v>
      </c>
      <c r="O18" s="28">
        <f t="shared" ref="O18:O30" si="32">Q18+S18+U18+W18</f>
        <v>180</v>
      </c>
      <c r="P18" s="29"/>
      <c r="Q18" s="30">
        <f t="shared" ref="Q18:Q31" si="33">P18/5*20</f>
        <v>0</v>
      </c>
      <c r="R18" s="29"/>
      <c r="S18" s="30">
        <f t="shared" ref="S18:S31" si="34">R18/10*10</f>
        <v>0</v>
      </c>
      <c r="T18" s="29">
        <f>10*6</f>
        <v>60</v>
      </c>
      <c r="U18" s="30">
        <f t="shared" ref="U18:U31" si="35">T18/5*15</f>
        <v>180</v>
      </c>
      <c r="V18" s="31"/>
      <c r="W18" s="32">
        <f t="shared" ref="W18:W31" si="36">V18*40</f>
        <v>0</v>
      </c>
      <c r="X18" s="33">
        <f t="shared" ref="X18:X30" si="37">Z18+AB18+AD18</f>
        <v>0</v>
      </c>
      <c r="Y18" s="29"/>
      <c r="Z18" s="30">
        <f t="shared" ref="Z18:Z31" si="38">Y18/5*10</f>
        <v>0</v>
      </c>
      <c r="AA18" s="29"/>
      <c r="AB18" s="30">
        <f t="shared" ref="AB18:AB31" si="39">AA18/5*10</f>
        <v>0</v>
      </c>
      <c r="AC18" s="31"/>
      <c r="AD18" s="30">
        <f t="shared" ref="AD18:AD31" si="40">AC18*5</f>
        <v>0</v>
      </c>
    </row>
    <row r="19" spans="1:30" s="21" customFormat="1" ht="33.75" customHeight="1" x14ac:dyDescent="0.15">
      <c r="A19" s="6">
        <v>11</v>
      </c>
      <c r="B19" s="34">
        <v>20233011</v>
      </c>
      <c r="C19" s="35">
        <v>2010317085</v>
      </c>
      <c r="D19" s="52" t="s">
        <v>34</v>
      </c>
      <c r="E19" s="53" t="s">
        <v>129</v>
      </c>
      <c r="F19" s="38" t="s">
        <v>33</v>
      </c>
      <c r="G19" s="53" t="s">
        <v>110</v>
      </c>
      <c r="H19" s="38" t="s">
        <v>80</v>
      </c>
      <c r="I19" s="39" t="s">
        <v>70</v>
      </c>
      <c r="J19" s="40">
        <v>13420</v>
      </c>
      <c r="K19" s="40">
        <v>31130</v>
      </c>
      <c r="L19" s="55">
        <v>100</v>
      </c>
      <c r="M19" s="55">
        <v>100</v>
      </c>
      <c r="N19" s="27">
        <f t="shared" si="31"/>
        <v>180</v>
      </c>
      <c r="O19" s="28">
        <f t="shared" si="32"/>
        <v>160</v>
      </c>
      <c r="P19" s="29">
        <v>10</v>
      </c>
      <c r="Q19" s="30">
        <f t="shared" si="33"/>
        <v>40</v>
      </c>
      <c r="R19" s="29"/>
      <c r="S19" s="30">
        <f t="shared" si="34"/>
        <v>0</v>
      </c>
      <c r="T19" s="29"/>
      <c r="U19" s="30">
        <f t="shared" si="35"/>
        <v>0</v>
      </c>
      <c r="V19" s="31">
        <v>3</v>
      </c>
      <c r="W19" s="32">
        <f t="shared" si="36"/>
        <v>120</v>
      </c>
      <c r="X19" s="33">
        <f t="shared" si="37"/>
        <v>20</v>
      </c>
      <c r="Y19" s="29"/>
      <c r="Z19" s="30">
        <f t="shared" si="38"/>
        <v>0</v>
      </c>
      <c r="AA19" s="29">
        <f>5+5</f>
        <v>10</v>
      </c>
      <c r="AB19" s="30">
        <f t="shared" si="39"/>
        <v>20</v>
      </c>
      <c r="AC19" s="31"/>
      <c r="AD19" s="30">
        <f t="shared" si="40"/>
        <v>0</v>
      </c>
    </row>
    <row r="20" spans="1:30" s="21" customFormat="1" ht="33.75" customHeight="1" x14ac:dyDescent="0.15">
      <c r="A20" s="6">
        <v>12</v>
      </c>
      <c r="B20" s="34">
        <v>20233012</v>
      </c>
      <c r="C20" s="34">
        <v>2010417026</v>
      </c>
      <c r="D20" s="36" t="s">
        <v>8</v>
      </c>
      <c r="E20" s="52" t="s">
        <v>146</v>
      </c>
      <c r="F20" s="34" t="s">
        <v>93</v>
      </c>
      <c r="G20" s="36" t="s">
        <v>111</v>
      </c>
      <c r="H20" s="34" t="s">
        <v>136</v>
      </c>
      <c r="I20" s="39" t="s">
        <v>70</v>
      </c>
      <c r="J20" s="54">
        <v>9200</v>
      </c>
      <c r="K20" s="54">
        <v>25560</v>
      </c>
      <c r="L20" s="55">
        <v>15</v>
      </c>
      <c r="M20" s="55">
        <v>15</v>
      </c>
      <c r="N20" s="27">
        <v>240</v>
      </c>
      <c r="O20" s="28">
        <v>200</v>
      </c>
      <c r="P20" s="29">
        <f>20+30</f>
        <v>50</v>
      </c>
      <c r="Q20" s="30">
        <v>200</v>
      </c>
      <c r="R20" s="29"/>
      <c r="S20" s="30">
        <v>0</v>
      </c>
      <c r="T20" s="29"/>
      <c r="U20" s="30">
        <v>0</v>
      </c>
      <c r="V20" s="31"/>
      <c r="W20" s="32">
        <v>0</v>
      </c>
      <c r="X20" s="33">
        <v>40</v>
      </c>
      <c r="Y20" s="29"/>
      <c r="Z20" s="30">
        <v>0</v>
      </c>
      <c r="AA20" s="29">
        <f>10+10</f>
        <v>20</v>
      </c>
      <c r="AB20" s="30">
        <v>40</v>
      </c>
      <c r="AC20" s="31"/>
      <c r="AD20" s="30">
        <v>0</v>
      </c>
    </row>
    <row r="21" spans="1:30" s="21" customFormat="1" ht="33.75" customHeight="1" x14ac:dyDescent="0.15">
      <c r="A21" s="6">
        <v>13</v>
      </c>
      <c r="B21" s="34">
        <v>20233013</v>
      </c>
      <c r="C21" s="34">
        <v>2010517379</v>
      </c>
      <c r="D21" s="52" t="s">
        <v>32</v>
      </c>
      <c r="E21" s="52" t="s">
        <v>152</v>
      </c>
      <c r="F21" s="38" t="s">
        <v>31</v>
      </c>
      <c r="G21" s="53" t="s">
        <v>112</v>
      </c>
      <c r="H21" s="38" t="s">
        <v>30</v>
      </c>
      <c r="I21" s="39" t="s">
        <v>70</v>
      </c>
      <c r="J21" s="54">
        <v>7700</v>
      </c>
      <c r="K21" s="54">
        <v>24200</v>
      </c>
      <c r="L21" s="41">
        <v>3</v>
      </c>
      <c r="M21" s="41">
        <v>2</v>
      </c>
      <c r="N21" s="27">
        <f t="shared" si="31"/>
        <v>200</v>
      </c>
      <c r="O21" s="28">
        <f t="shared" si="32"/>
        <v>180</v>
      </c>
      <c r="P21" s="29">
        <f>30</f>
        <v>30</v>
      </c>
      <c r="Q21" s="30">
        <f t="shared" si="33"/>
        <v>120</v>
      </c>
      <c r="R21" s="29"/>
      <c r="S21" s="30">
        <f t="shared" si="34"/>
        <v>0</v>
      </c>
      <c r="T21" s="29">
        <f>10+10</f>
        <v>20</v>
      </c>
      <c r="U21" s="30">
        <f t="shared" si="35"/>
        <v>60</v>
      </c>
      <c r="V21" s="31"/>
      <c r="W21" s="32">
        <f t="shared" si="36"/>
        <v>0</v>
      </c>
      <c r="X21" s="33">
        <f t="shared" si="37"/>
        <v>20</v>
      </c>
      <c r="Y21" s="29"/>
      <c r="Z21" s="30">
        <f t="shared" si="38"/>
        <v>0</v>
      </c>
      <c r="AA21" s="29">
        <f>5+5</f>
        <v>10</v>
      </c>
      <c r="AB21" s="30">
        <f t="shared" si="39"/>
        <v>20</v>
      </c>
      <c r="AC21" s="31"/>
      <c r="AD21" s="30">
        <f t="shared" si="40"/>
        <v>0</v>
      </c>
    </row>
    <row r="22" spans="1:30" s="21" customFormat="1" ht="33.75" customHeight="1" x14ac:dyDescent="0.15">
      <c r="A22" s="6">
        <v>14</v>
      </c>
      <c r="B22" s="34">
        <v>20233014</v>
      </c>
      <c r="C22" s="35">
        <v>2011217029</v>
      </c>
      <c r="D22" s="52" t="s">
        <v>29</v>
      </c>
      <c r="E22" s="53" t="s">
        <v>123</v>
      </c>
      <c r="F22" s="38" t="s">
        <v>28</v>
      </c>
      <c r="G22" s="53" t="s">
        <v>113</v>
      </c>
      <c r="H22" s="38" t="s">
        <v>27</v>
      </c>
      <c r="I22" s="39" t="s">
        <v>70</v>
      </c>
      <c r="J22" s="54">
        <v>10120</v>
      </c>
      <c r="K22" s="54">
        <v>27830</v>
      </c>
      <c r="L22" s="55">
        <v>15</v>
      </c>
      <c r="M22" s="55">
        <v>15</v>
      </c>
      <c r="N22" s="27">
        <f t="shared" si="31"/>
        <v>220</v>
      </c>
      <c r="O22" s="28">
        <f t="shared" si="32"/>
        <v>210</v>
      </c>
      <c r="P22" s="29">
        <f>25+20</f>
        <v>45</v>
      </c>
      <c r="Q22" s="30">
        <f t="shared" si="33"/>
        <v>180</v>
      </c>
      <c r="R22" s="29"/>
      <c r="S22" s="30">
        <f t="shared" si="34"/>
        <v>0</v>
      </c>
      <c r="T22" s="29">
        <f>10</f>
        <v>10</v>
      </c>
      <c r="U22" s="30">
        <f t="shared" si="35"/>
        <v>30</v>
      </c>
      <c r="V22" s="31"/>
      <c r="W22" s="32">
        <f t="shared" si="36"/>
        <v>0</v>
      </c>
      <c r="X22" s="33">
        <f t="shared" si="37"/>
        <v>10</v>
      </c>
      <c r="Y22" s="29"/>
      <c r="Z22" s="30">
        <f t="shared" si="38"/>
        <v>0</v>
      </c>
      <c r="AA22" s="29">
        <v>5</v>
      </c>
      <c r="AB22" s="30">
        <f t="shared" si="39"/>
        <v>10</v>
      </c>
      <c r="AC22" s="31"/>
      <c r="AD22" s="30">
        <f t="shared" si="40"/>
        <v>0</v>
      </c>
    </row>
    <row r="23" spans="1:30" s="21" customFormat="1" ht="33.75" customHeight="1" x14ac:dyDescent="0.15">
      <c r="A23" s="6">
        <v>15</v>
      </c>
      <c r="B23" s="34">
        <v>20233015</v>
      </c>
      <c r="C23" s="34">
        <v>2011417017</v>
      </c>
      <c r="D23" s="36" t="s">
        <v>26</v>
      </c>
      <c r="E23" s="37" t="s">
        <v>81</v>
      </c>
      <c r="F23" s="38" t="s">
        <v>25</v>
      </c>
      <c r="G23" s="37" t="s">
        <v>114</v>
      </c>
      <c r="H23" s="38" t="s">
        <v>24</v>
      </c>
      <c r="I23" s="39" t="s">
        <v>79</v>
      </c>
      <c r="J23" s="54">
        <v>8470</v>
      </c>
      <c r="K23" s="54">
        <v>25120</v>
      </c>
      <c r="L23" s="55">
        <v>60</v>
      </c>
      <c r="M23" s="55">
        <v>30</v>
      </c>
      <c r="N23" s="27">
        <f t="shared" si="31"/>
        <v>200</v>
      </c>
      <c r="O23" s="28">
        <f t="shared" si="32"/>
        <v>200</v>
      </c>
      <c r="P23" s="29">
        <v>20</v>
      </c>
      <c r="Q23" s="30">
        <f t="shared" si="33"/>
        <v>80</v>
      </c>
      <c r="R23" s="29"/>
      <c r="S23" s="30">
        <f t="shared" si="34"/>
        <v>0</v>
      </c>
      <c r="T23" s="29">
        <f>10*4</f>
        <v>40</v>
      </c>
      <c r="U23" s="30">
        <f t="shared" si="35"/>
        <v>120</v>
      </c>
      <c r="V23" s="31"/>
      <c r="W23" s="32">
        <f t="shared" si="36"/>
        <v>0</v>
      </c>
      <c r="X23" s="33">
        <f t="shared" si="37"/>
        <v>0</v>
      </c>
      <c r="Y23" s="29"/>
      <c r="Z23" s="30">
        <f t="shared" si="38"/>
        <v>0</v>
      </c>
      <c r="AA23" s="29"/>
      <c r="AB23" s="30">
        <f t="shared" si="39"/>
        <v>0</v>
      </c>
      <c r="AC23" s="31"/>
      <c r="AD23" s="30">
        <f t="shared" si="40"/>
        <v>0</v>
      </c>
    </row>
    <row r="24" spans="1:30" s="21" customFormat="1" ht="33.75" customHeight="1" x14ac:dyDescent="0.15">
      <c r="A24" s="6">
        <v>16</v>
      </c>
      <c r="B24" s="7">
        <v>20233016</v>
      </c>
      <c r="C24" s="7">
        <v>2011517253</v>
      </c>
      <c r="D24" s="42" t="s">
        <v>5</v>
      </c>
      <c r="E24" s="43" t="s">
        <v>156</v>
      </c>
      <c r="F24" s="44" t="s">
        <v>133</v>
      </c>
      <c r="G24" s="43" t="s">
        <v>115</v>
      </c>
      <c r="H24" s="44" t="s">
        <v>134</v>
      </c>
      <c r="I24" s="45" t="s">
        <v>135</v>
      </c>
      <c r="J24" s="74">
        <v>8470</v>
      </c>
      <c r="K24" s="74">
        <v>25120</v>
      </c>
      <c r="L24" s="75">
        <v>20</v>
      </c>
      <c r="M24" s="75">
        <v>20</v>
      </c>
      <c r="N24" s="27">
        <f t="shared" si="31"/>
        <v>180</v>
      </c>
      <c r="O24" s="28">
        <f t="shared" si="32"/>
        <v>180</v>
      </c>
      <c r="P24" s="29">
        <v>30</v>
      </c>
      <c r="Q24" s="30">
        <f t="shared" si="33"/>
        <v>120</v>
      </c>
      <c r="R24" s="29"/>
      <c r="S24" s="30">
        <f t="shared" si="34"/>
        <v>0</v>
      </c>
      <c r="T24" s="29">
        <f>10+10</f>
        <v>20</v>
      </c>
      <c r="U24" s="30">
        <f t="shared" si="35"/>
        <v>60</v>
      </c>
      <c r="V24" s="31"/>
      <c r="W24" s="32">
        <f t="shared" si="36"/>
        <v>0</v>
      </c>
      <c r="X24" s="33">
        <f t="shared" si="37"/>
        <v>0</v>
      </c>
      <c r="Y24" s="29"/>
      <c r="Z24" s="30">
        <f t="shared" si="38"/>
        <v>0</v>
      </c>
      <c r="AA24" s="29"/>
      <c r="AB24" s="30">
        <f t="shared" si="39"/>
        <v>0</v>
      </c>
      <c r="AC24" s="31"/>
      <c r="AD24" s="30">
        <f t="shared" si="40"/>
        <v>0</v>
      </c>
    </row>
    <row r="25" spans="1:30" s="21" customFormat="1" ht="33.75" customHeight="1" x14ac:dyDescent="0.15">
      <c r="A25" s="6"/>
      <c r="B25" s="22"/>
      <c r="C25" s="22"/>
      <c r="D25" s="50"/>
      <c r="E25" s="51"/>
      <c r="F25" s="23"/>
      <c r="G25" s="51" t="s">
        <v>103</v>
      </c>
      <c r="H25" s="23"/>
      <c r="I25" s="24"/>
      <c r="J25" s="90"/>
      <c r="K25" s="90"/>
      <c r="L25" s="91"/>
      <c r="M25" s="91"/>
      <c r="N25" s="27">
        <f t="shared" si="31"/>
        <v>180</v>
      </c>
      <c r="O25" s="28">
        <f t="shared" si="32"/>
        <v>180</v>
      </c>
      <c r="P25" s="29"/>
      <c r="Q25" s="30">
        <f t="shared" si="33"/>
        <v>0</v>
      </c>
      <c r="R25" s="29"/>
      <c r="S25" s="30">
        <f t="shared" si="34"/>
        <v>0</v>
      </c>
      <c r="T25" s="29">
        <f>10+10</f>
        <v>20</v>
      </c>
      <c r="U25" s="30">
        <f t="shared" si="35"/>
        <v>60</v>
      </c>
      <c r="V25" s="31">
        <v>3</v>
      </c>
      <c r="W25" s="32">
        <f t="shared" si="36"/>
        <v>120</v>
      </c>
      <c r="X25" s="33">
        <f t="shared" si="37"/>
        <v>0</v>
      </c>
      <c r="Y25" s="29"/>
      <c r="Z25" s="30">
        <f t="shared" si="38"/>
        <v>0</v>
      </c>
      <c r="AA25" s="29"/>
      <c r="AB25" s="30">
        <f t="shared" si="39"/>
        <v>0</v>
      </c>
      <c r="AC25" s="31"/>
      <c r="AD25" s="30">
        <f t="shared" si="40"/>
        <v>0</v>
      </c>
    </row>
    <row r="26" spans="1:30" s="21" customFormat="1" ht="33.75" customHeight="1" x14ac:dyDescent="0.15">
      <c r="A26" s="6">
        <v>17</v>
      </c>
      <c r="B26" s="34">
        <v>20233017</v>
      </c>
      <c r="C26" s="34">
        <v>2011717150</v>
      </c>
      <c r="D26" s="52" t="s">
        <v>23</v>
      </c>
      <c r="E26" s="53" t="s">
        <v>153</v>
      </c>
      <c r="F26" s="38" t="s">
        <v>22</v>
      </c>
      <c r="G26" s="53" t="s">
        <v>116</v>
      </c>
      <c r="H26" s="38" t="s">
        <v>21</v>
      </c>
      <c r="I26" s="39" t="s">
        <v>79</v>
      </c>
      <c r="J26" s="54">
        <v>7700</v>
      </c>
      <c r="K26" s="54">
        <v>24200</v>
      </c>
      <c r="L26" s="55">
        <v>60</v>
      </c>
      <c r="M26" s="55">
        <v>40</v>
      </c>
      <c r="N26" s="27">
        <f t="shared" si="31"/>
        <v>220</v>
      </c>
      <c r="O26" s="28">
        <f>Q26+S26+U26+W26</f>
        <v>200</v>
      </c>
      <c r="P26" s="29">
        <f>20+30</f>
        <v>50</v>
      </c>
      <c r="Q26" s="30">
        <f>P26/5*20</f>
        <v>200</v>
      </c>
      <c r="R26" s="29"/>
      <c r="S26" s="30">
        <f t="shared" si="34"/>
        <v>0</v>
      </c>
      <c r="T26" s="29"/>
      <c r="U26" s="30">
        <f t="shared" si="35"/>
        <v>0</v>
      </c>
      <c r="V26" s="31"/>
      <c r="W26" s="32">
        <f t="shared" si="36"/>
        <v>0</v>
      </c>
      <c r="X26" s="33">
        <f t="shared" si="37"/>
        <v>20</v>
      </c>
      <c r="Y26" s="29"/>
      <c r="Z26" s="30">
        <f t="shared" si="38"/>
        <v>0</v>
      </c>
      <c r="AA26" s="29">
        <f>5+5</f>
        <v>10</v>
      </c>
      <c r="AB26" s="30">
        <f t="shared" si="39"/>
        <v>20</v>
      </c>
      <c r="AC26" s="31"/>
      <c r="AD26" s="30">
        <f t="shared" si="40"/>
        <v>0</v>
      </c>
    </row>
    <row r="27" spans="1:30" s="21" customFormat="1" ht="33.75" customHeight="1" x14ac:dyDescent="0.15">
      <c r="A27" s="6">
        <v>18</v>
      </c>
      <c r="B27" s="34">
        <v>20233018</v>
      </c>
      <c r="C27" s="34">
        <v>2012017238</v>
      </c>
      <c r="D27" s="36" t="s">
        <v>6</v>
      </c>
      <c r="E27" s="37" t="s">
        <v>20</v>
      </c>
      <c r="F27" s="38" t="s">
        <v>7</v>
      </c>
      <c r="G27" s="53" t="s">
        <v>117</v>
      </c>
      <c r="H27" s="38" t="s">
        <v>82</v>
      </c>
      <c r="I27" s="39" t="s">
        <v>79</v>
      </c>
      <c r="J27" s="57">
        <v>7700</v>
      </c>
      <c r="K27" s="57">
        <v>24200</v>
      </c>
      <c r="L27" s="55">
        <v>12</v>
      </c>
      <c r="M27" s="55">
        <v>3</v>
      </c>
      <c r="N27" s="27">
        <f t="shared" si="31"/>
        <v>200</v>
      </c>
      <c r="O27" s="28">
        <f t="shared" si="32"/>
        <v>200</v>
      </c>
      <c r="P27" s="29">
        <v>20</v>
      </c>
      <c r="Q27" s="30">
        <f t="shared" si="33"/>
        <v>80</v>
      </c>
      <c r="R27" s="29"/>
      <c r="S27" s="30">
        <f t="shared" si="34"/>
        <v>0</v>
      </c>
      <c r="T27" s="29">
        <f>20+20</f>
        <v>40</v>
      </c>
      <c r="U27" s="30">
        <f t="shared" si="35"/>
        <v>120</v>
      </c>
      <c r="V27" s="31"/>
      <c r="W27" s="32">
        <f t="shared" si="36"/>
        <v>0</v>
      </c>
      <c r="X27" s="33">
        <f t="shared" si="37"/>
        <v>0</v>
      </c>
      <c r="Y27" s="29"/>
      <c r="Z27" s="30">
        <f t="shared" si="38"/>
        <v>0</v>
      </c>
      <c r="AA27" s="29"/>
      <c r="AB27" s="30">
        <f t="shared" si="39"/>
        <v>0</v>
      </c>
      <c r="AC27" s="31"/>
      <c r="AD27" s="30">
        <f t="shared" si="40"/>
        <v>0</v>
      </c>
    </row>
    <row r="28" spans="1:30" s="21" customFormat="1" ht="33.75" customHeight="1" x14ac:dyDescent="0.15">
      <c r="A28" s="6">
        <v>19</v>
      </c>
      <c r="B28" s="34">
        <v>20233019</v>
      </c>
      <c r="C28" s="34">
        <v>2012117160</v>
      </c>
      <c r="D28" s="36" t="s">
        <v>145</v>
      </c>
      <c r="E28" s="37" t="s">
        <v>126</v>
      </c>
      <c r="F28" s="38" t="s">
        <v>19</v>
      </c>
      <c r="G28" s="37" t="s">
        <v>154</v>
      </c>
      <c r="H28" s="38" t="s">
        <v>18</v>
      </c>
      <c r="I28" s="39" t="s">
        <v>79</v>
      </c>
      <c r="J28" s="57">
        <v>7700</v>
      </c>
      <c r="K28" s="57">
        <v>24200</v>
      </c>
      <c r="L28" s="55">
        <v>50</v>
      </c>
      <c r="M28" s="55">
        <v>50</v>
      </c>
      <c r="N28" s="27">
        <f t="shared" si="31"/>
        <v>200</v>
      </c>
      <c r="O28" s="28">
        <f t="shared" si="32"/>
        <v>180</v>
      </c>
      <c r="P28" s="29">
        <v>30</v>
      </c>
      <c r="Q28" s="30">
        <f t="shared" si="33"/>
        <v>120</v>
      </c>
      <c r="R28" s="29"/>
      <c r="S28" s="30">
        <f t="shared" si="34"/>
        <v>0</v>
      </c>
      <c r="T28" s="29">
        <v>20</v>
      </c>
      <c r="U28" s="30">
        <f t="shared" si="35"/>
        <v>60</v>
      </c>
      <c r="V28" s="31"/>
      <c r="W28" s="32">
        <f t="shared" si="36"/>
        <v>0</v>
      </c>
      <c r="X28" s="33">
        <f t="shared" si="37"/>
        <v>20</v>
      </c>
      <c r="Y28" s="29">
        <v>10</v>
      </c>
      <c r="Z28" s="30">
        <f t="shared" si="38"/>
        <v>20</v>
      </c>
      <c r="AA28" s="29"/>
      <c r="AB28" s="30">
        <f t="shared" si="39"/>
        <v>0</v>
      </c>
      <c r="AC28" s="31"/>
      <c r="AD28" s="30">
        <f t="shared" si="40"/>
        <v>0</v>
      </c>
    </row>
    <row r="29" spans="1:30" s="21" customFormat="1" ht="33.75" customHeight="1" x14ac:dyDescent="0.15">
      <c r="A29" s="6">
        <v>20</v>
      </c>
      <c r="B29" s="34">
        <v>20233020</v>
      </c>
      <c r="C29" s="34">
        <v>2013417239</v>
      </c>
      <c r="D29" s="36" t="s">
        <v>83</v>
      </c>
      <c r="E29" s="37" t="s">
        <v>124</v>
      </c>
      <c r="F29" s="38" t="s">
        <v>17</v>
      </c>
      <c r="G29" s="37" t="s">
        <v>118</v>
      </c>
      <c r="H29" s="38" t="s">
        <v>16</v>
      </c>
      <c r="I29" s="39" t="s">
        <v>79</v>
      </c>
      <c r="J29" s="54">
        <v>13420</v>
      </c>
      <c r="K29" s="54">
        <v>31130</v>
      </c>
      <c r="L29" s="55">
        <v>20</v>
      </c>
      <c r="M29" s="55">
        <v>10</v>
      </c>
      <c r="N29" s="27">
        <f t="shared" si="31"/>
        <v>240</v>
      </c>
      <c r="O29" s="28">
        <f t="shared" si="32"/>
        <v>240</v>
      </c>
      <c r="P29" s="29">
        <f>60+30</f>
        <v>90</v>
      </c>
      <c r="Q29" s="30">
        <v>240</v>
      </c>
      <c r="R29" s="29"/>
      <c r="S29" s="30">
        <f t="shared" si="34"/>
        <v>0</v>
      </c>
      <c r="T29" s="29"/>
      <c r="U29" s="30">
        <f t="shared" si="35"/>
        <v>0</v>
      </c>
      <c r="V29" s="31"/>
      <c r="W29" s="32">
        <f t="shared" si="36"/>
        <v>0</v>
      </c>
      <c r="X29" s="33">
        <f t="shared" si="37"/>
        <v>0</v>
      </c>
      <c r="Y29" s="29"/>
      <c r="Z29" s="30">
        <f t="shared" si="38"/>
        <v>0</v>
      </c>
      <c r="AA29" s="29"/>
      <c r="AB29" s="30">
        <f t="shared" si="39"/>
        <v>0</v>
      </c>
      <c r="AC29" s="31"/>
      <c r="AD29" s="30">
        <f t="shared" si="40"/>
        <v>0</v>
      </c>
    </row>
    <row r="30" spans="1:30" s="21" customFormat="1" ht="33.75" customHeight="1" x14ac:dyDescent="0.15">
      <c r="A30" s="6">
        <v>21</v>
      </c>
      <c r="B30" s="34">
        <v>20233021</v>
      </c>
      <c r="C30" s="34">
        <v>2014017152</v>
      </c>
      <c r="D30" s="36" t="s">
        <v>15</v>
      </c>
      <c r="E30" s="37" t="s">
        <v>14</v>
      </c>
      <c r="F30" s="38" t="s">
        <v>13</v>
      </c>
      <c r="G30" s="37" t="s">
        <v>119</v>
      </c>
      <c r="H30" s="38" t="s">
        <v>12</v>
      </c>
      <c r="I30" s="39" t="s">
        <v>79</v>
      </c>
      <c r="J30" s="54">
        <v>8470</v>
      </c>
      <c r="K30" s="58">
        <v>25120</v>
      </c>
      <c r="L30" s="55">
        <v>30</v>
      </c>
      <c r="M30" s="55">
        <v>30</v>
      </c>
      <c r="N30" s="27">
        <f t="shared" si="31"/>
        <v>180</v>
      </c>
      <c r="O30" s="28">
        <f t="shared" si="32"/>
        <v>180</v>
      </c>
      <c r="P30" s="29">
        <v>30</v>
      </c>
      <c r="Q30" s="30">
        <f t="shared" si="33"/>
        <v>120</v>
      </c>
      <c r="R30" s="29"/>
      <c r="S30" s="30">
        <f t="shared" si="34"/>
        <v>0</v>
      </c>
      <c r="T30" s="29">
        <f>10+10</f>
        <v>20</v>
      </c>
      <c r="U30" s="30">
        <f t="shared" si="35"/>
        <v>60</v>
      </c>
      <c r="V30" s="31"/>
      <c r="W30" s="32">
        <f t="shared" si="36"/>
        <v>0</v>
      </c>
      <c r="X30" s="33">
        <f t="shared" si="37"/>
        <v>0</v>
      </c>
      <c r="Y30" s="29"/>
      <c r="Z30" s="30">
        <f t="shared" si="38"/>
        <v>0</v>
      </c>
      <c r="AA30" s="29"/>
      <c r="AB30" s="30">
        <f t="shared" si="39"/>
        <v>0</v>
      </c>
      <c r="AC30" s="31"/>
      <c r="AD30" s="30">
        <f t="shared" si="40"/>
        <v>0</v>
      </c>
    </row>
    <row r="31" spans="1:30" s="21" customFormat="1" ht="33" customHeight="1" x14ac:dyDescent="0.15">
      <c r="A31" s="6">
        <v>22</v>
      </c>
      <c r="B31" s="8">
        <v>20233022</v>
      </c>
      <c r="C31" s="8">
        <v>2020700056</v>
      </c>
      <c r="D31" s="9" t="s">
        <v>11</v>
      </c>
      <c r="E31" s="10" t="s">
        <v>84</v>
      </c>
      <c r="F31" s="56" t="s">
        <v>10</v>
      </c>
      <c r="G31" s="10" t="s">
        <v>120</v>
      </c>
      <c r="H31" s="56" t="s">
        <v>9</v>
      </c>
      <c r="I31" s="11" t="s">
        <v>79</v>
      </c>
      <c r="J31" s="59">
        <v>8470</v>
      </c>
      <c r="K31" s="60">
        <v>25120</v>
      </c>
      <c r="L31" s="61"/>
      <c r="M31" s="13" t="s">
        <v>95</v>
      </c>
      <c r="N31" s="14">
        <f>O31+X31</f>
        <v>240</v>
      </c>
      <c r="O31" s="15">
        <f>Q31+S31+U31+W31</f>
        <v>240</v>
      </c>
      <c r="P31" s="16">
        <f>30+30</f>
        <v>60</v>
      </c>
      <c r="Q31" s="17">
        <f t="shared" si="33"/>
        <v>240</v>
      </c>
      <c r="R31" s="16"/>
      <c r="S31" s="17">
        <f t="shared" si="34"/>
        <v>0</v>
      </c>
      <c r="T31" s="16"/>
      <c r="U31" s="17">
        <f t="shared" si="35"/>
        <v>0</v>
      </c>
      <c r="V31" s="18"/>
      <c r="W31" s="19">
        <f t="shared" si="36"/>
        <v>0</v>
      </c>
      <c r="X31" s="20">
        <f>Z31+AB31+AD31</f>
        <v>0</v>
      </c>
      <c r="Y31" s="16"/>
      <c r="Z31" s="17">
        <f t="shared" si="38"/>
        <v>0</v>
      </c>
      <c r="AA31" s="16"/>
      <c r="AB31" s="17">
        <f t="shared" si="39"/>
        <v>0</v>
      </c>
      <c r="AC31" s="18"/>
      <c r="AD31" s="17">
        <f t="shared" si="40"/>
        <v>0</v>
      </c>
    </row>
    <row r="32" spans="1:30" s="21" customFormat="1" ht="33" customHeight="1" x14ac:dyDescent="0.15">
      <c r="A32" s="6"/>
      <c r="B32" s="8"/>
      <c r="C32" s="8"/>
      <c r="D32" s="9"/>
      <c r="E32" s="10"/>
      <c r="F32" s="56"/>
      <c r="G32" s="10"/>
      <c r="H32" s="56"/>
      <c r="I32" s="11"/>
      <c r="J32" s="59"/>
      <c r="K32" s="60"/>
      <c r="L32" s="61"/>
      <c r="M32" s="13" t="s">
        <v>96</v>
      </c>
      <c r="N32" s="27">
        <f t="shared" ref="N32:N37" si="41">O32+X32</f>
        <v>180</v>
      </c>
      <c r="O32" s="28">
        <f t="shared" ref="O32:O37" si="42">Q32+S32+U32+W32</f>
        <v>180</v>
      </c>
      <c r="P32" s="29">
        <v>30</v>
      </c>
      <c r="Q32" s="30">
        <f t="shared" ref="Q32:Q37" si="43">P32/5*20</f>
        <v>120</v>
      </c>
      <c r="R32" s="29"/>
      <c r="S32" s="30">
        <f t="shared" ref="S32:S37" si="44">R32/10*10</f>
        <v>0</v>
      </c>
      <c r="T32" s="29">
        <f>10+10</f>
        <v>20</v>
      </c>
      <c r="U32" s="30">
        <f t="shared" ref="U32:U37" si="45">T32/5*15</f>
        <v>60</v>
      </c>
      <c r="V32" s="31"/>
      <c r="W32" s="32">
        <f t="shared" ref="W32:W37" si="46">V32*40</f>
        <v>0</v>
      </c>
      <c r="X32" s="33">
        <f t="shared" ref="X32:X37" si="47">Z32+AB32+AD32</f>
        <v>0</v>
      </c>
      <c r="Y32" s="29"/>
      <c r="Z32" s="30">
        <f t="shared" ref="Z32:Z37" si="48">Y32/5*10</f>
        <v>0</v>
      </c>
      <c r="AA32" s="29"/>
      <c r="AB32" s="30">
        <f t="shared" ref="AB32:AB37" si="49">AA32/5*10</f>
        <v>0</v>
      </c>
      <c r="AC32" s="31"/>
      <c r="AD32" s="30">
        <f t="shared" ref="AD32:AD37" si="50">AC32*5</f>
        <v>0</v>
      </c>
    </row>
    <row r="33" spans="1:30" s="21" customFormat="1" ht="33" customHeight="1" x14ac:dyDescent="0.15">
      <c r="A33" s="6"/>
      <c r="B33" s="8"/>
      <c r="C33" s="8"/>
      <c r="D33" s="9"/>
      <c r="E33" s="10"/>
      <c r="F33" s="56"/>
      <c r="G33" s="10"/>
      <c r="H33" s="56"/>
      <c r="I33" s="11"/>
      <c r="J33" s="59"/>
      <c r="K33" s="60"/>
      <c r="L33" s="61"/>
      <c r="M33" s="13" t="s">
        <v>97</v>
      </c>
      <c r="N33" s="27">
        <f t="shared" si="41"/>
        <v>190</v>
      </c>
      <c r="O33" s="28">
        <f t="shared" si="42"/>
        <v>190</v>
      </c>
      <c r="P33" s="62">
        <v>30</v>
      </c>
      <c r="Q33" s="30">
        <f t="shared" si="43"/>
        <v>120</v>
      </c>
      <c r="R33" s="62"/>
      <c r="S33" s="30">
        <f t="shared" si="44"/>
        <v>0</v>
      </c>
      <c r="T33" s="62">
        <v>10</v>
      </c>
      <c r="U33" s="30">
        <f t="shared" si="45"/>
        <v>30</v>
      </c>
      <c r="V33" s="63">
        <v>1</v>
      </c>
      <c r="W33" s="32">
        <f t="shared" si="46"/>
        <v>40</v>
      </c>
      <c r="X33" s="33">
        <f t="shared" si="47"/>
        <v>0</v>
      </c>
      <c r="Y33" s="62"/>
      <c r="Z33" s="30">
        <f t="shared" si="48"/>
        <v>0</v>
      </c>
      <c r="AA33" s="62"/>
      <c r="AB33" s="30">
        <f t="shared" si="49"/>
        <v>0</v>
      </c>
      <c r="AC33" s="63"/>
      <c r="AD33" s="30">
        <f t="shared" si="50"/>
        <v>0</v>
      </c>
    </row>
    <row r="34" spans="1:30" s="21" customFormat="1" ht="33" customHeight="1" x14ac:dyDescent="0.15">
      <c r="A34" s="6"/>
      <c r="B34" s="8"/>
      <c r="C34" s="8"/>
      <c r="D34" s="9"/>
      <c r="E34" s="10"/>
      <c r="F34" s="56"/>
      <c r="G34" s="10"/>
      <c r="H34" s="56"/>
      <c r="I34" s="11"/>
      <c r="J34" s="59"/>
      <c r="K34" s="60"/>
      <c r="L34" s="61"/>
      <c r="M34" s="13" t="s">
        <v>98</v>
      </c>
      <c r="N34" s="27">
        <f t="shared" si="41"/>
        <v>190</v>
      </c>
      <c r="O34" s="28">
        <f t="shared" si="42"/>
        <v>190</v>
      </c>
      <c r="P34" s="62">
        <v>30</v>
      </c>
      <c r="Q34" s="30">
        <f t="shared" si="43"/>
        <v>120</v>
      </c>
      <c r="R34" s="62"/>
      <c r="S34" s="30">
        <f t="shared" si="44"/>
        <v>0</v>
      </c>
      <c r="T34" s="62">
        <v>10</v>
      </c>
      <c r="U34" s="30">
        <f t="shared" si="45"/>
        <v>30</v>
      </c>
      <c r="V34" s="63">
        <v>1</v>
      </c>
      <c r="W34" s="32">
        <f t="shared" si="46"/>
        <v>40</v>
      </c>
      <c r="X34" s="33">
        <f t="shared" si="47"/>
        <v>0</v>
      </c>
      <c r="Y34" s="62"/>
      <c r="Z34" s="30">
        <f t="shared" si="48"/>
        <v>0</v>
      </c>
      <c r="AA34" s="62"/>
      <c r="AB34" s="30">
        <f t="shared" si="49"/>
        <v>0</v>
      </c>
      <c r="AC34" s="63"/>
      <c r="AD34" s="30">
        <f t="shared" si="50"/>
        <v>0</v>
      </c>
    </row>
    <row r="35" spans="1:30" s="21" customFormat="1" ht="33" customHeight="1" x14ac:dyDescent="0.15">
      <c r="A35" s="6"/>
      <c r="B35" s="8"/>
      <c r="C35" s="8"/>
      <c r="D35" s="9"/>
      <c r="E35" s="10"/>
      <c r="F35" s="56"/>
      <c r="G35" s="10"/>
      <c r="H35" s="56"/>
      <c r="I35" s="11"/>
      <c r="J35" s="59"/>
      <c r="K35" s="60"/>
      <c r="L35" s="61"/>
      <c r="M35" s="13" t="s">
        <v>99</v>
      </c>
      <c r="N35" s="27">
        <f t="shared" si="41"/>
        <v>200</v>
      </c>
      <c r="O35" s="28">
        <f t="shared" si="42"/>
        <v>200</v>
      </c>
      <c r="P35" s="62">
        <v>30</v>
      </c>
      <c r="Q35" s="30">
        <f t="shared" si="43"/>
        <v>120</v>
      </c>
      <c r="R35" s="62"/>
      <c r="S35" s="30">
        <f t="shared" si="44"/>
        <v>0</v>
      </c>
      <c r="T35" s="62"/>
      <c r="U35" s="30">
        <f t="shared" si="45"/>
        <v>0</v>
      </c>
      <c r="V35" s="63">
        <v>2</v>
      </c>
      <c r="W35" s="32">
        <f t="shared" si="46"/>
        <v>80</v>
      </c>
      <c r="X35" s="33">
        <f t="shared" si="47"/>
        <v>0</v>
      </c>
      <c r="Y35" s="62"/>
      <c r="Z35" s="30">
        <f t="shared" si="48"/>
        <v>0</v>
      </c>
      <c r="AA35" s="62"/>
      <c r="AB35" s="30">
        <f t="shared" si="49"/>
        <v>0</v>
      </c>
      <c r="AC35" s="63"/>
      <c r="AD35" s="30">
        <f t="shared" si="50"/>
        <v>0</v>
      </c>
    </row>
    <row r="36" spans="1:30" s="21" customFormat="1" ht="33" customHeight="1" x14ac:dyDescent="0.15">
      <c r="A36" s="6"/>
      <c r="B36" s="8"/>
      <c r="C36" s="8"/>
      <c r="D36" s="9"/>
      <c r="E36" s="10"/>
      <c r="F36" s="56"/>
      <c r="G36" s="10"/>
      <c r="H36" s="56"/>
      <c r="I36" s="11"/>
      <c r="J36" s="59"/>
      <c r="K36" s="60"/>
      <c r="L36" s="61"/>
      <c r="M36" s="13" t="s">
        <v>100</v>
      </c>
      <c r="N36" s="64">
        <f t="shared" si="41"/>
        <v>200</v>
      </c>
      <c r="O36" s="65">
        <f t="shared" si="42"/>
        <v>200</v>
      </c>
      <c r="P36" s="62"/>
      <c r="Q36" s="66">
        <f t="shared" si="43"/>
        <v>0</v>
      </c>
      <c r="R36" s="62"/>
      <c r="S36" s="66">
        <f t="shared" si="44"/>
        <v>0</v>
      </c>
      <c r="T36" s="62"/>
      <c r="U36" s="66">
        <f t="shared" si="45"/>
        <v>0</v>
      </c>
      <c r="V36" s="63">
        <v>5</v>
      </c>
      <c r="W36" s="67">
        <f t="shared" si="46"/>
        <v>200</v>
      </c>
      <c r="X36" s="68">
        <f t="shared" si="47"/>
        <v>0</v>
      </c>
      <c r="Y36" s="62"/>
      <c r="Z36" s="66">
        <f t="shared" si="48"/>
        <v>0</v>
      </c>
      <c r="AA36" s="62"/>
      <c r="AB36" s="66">
        <f t="shared" si="49"/>
        <v>0</v>
      </c>
      <c r="AC36" s="63"/>
      <c r="AD36" s="66">
        <f t="shared" si="50"/>
        <v>0</v>
      </c>
    </row>
    <row r="37" spans="1:30" s="21" customFormat="1" ht="33.75" customHeight="1" x14ac:dyDescent="0.15">
      <c r="A37" s="6">
        <v>23</v>
      </c>
      <c r="B37" s="76">
        <v>20233023</v>
      </c>
      <c r="C37" s="76">
        <v>2022100024</v>
      </c>
      <c r="D37" s="77" t="s">
        <v>155</v>
      </c>
      <c r="E37" s="78" t="s">
        <v>127</v>
      </c>
      <c r="F37" s="78" t="s">
        <v>131</v>
      </c>
      <c r="G37" s="78" t="s">
        <v>128</v>
      </c>
      <c r="H37" s="76" t="s">
        <v>132</v>
      </c>
      <c r="I37" s="79" t="s">
        <v>1</v>
      </c>
      <c r="J37" s="80">
        <v>8400</v>
      </c>
      <c r="K37" s="81">
        <v>25000</v>
      </c>
      <c r="L37" s="82">
        <v>10</v>
      </c>
      <c r="M37" s="82">
        <v>5</v>
      </c>
      <c r="N37" s="83">
        <f t="shared" si="41"/>
        <v>280</v>
      </c>
      <c r="O37" s="84">
        <f t="shared" si="42"/>
        <v>280</v>
      </c>
      <c r="P37" s="85">
        <v>70</v>
      </c>
      <c r="Q37" s="86">
        <f t="shared" si="43"/>
        <v>280</v>
      </c>
      <c r="R37" s="85"/>
      <c r="S37" s="86">
        <f t="shared" si="44"/>
        <v>0</v>
      </c>
      <c r="T37" s="85"/>
      <c r="U37" s="86">
        <f t="shared" si="45"/>
        <v>0</v>
      </c>
      <c r="V37" s="87"/>
      <c r="W37" s="88">
        <f t="shared" si="46"/>
        <v>0</v>
      </c>
      <c r="X37" s="89">
        <f t="shared" si="47"/>
        <v>0</v>
      </c>
      <c r="Y37" s="85"/>
      <c r="Z37" s="86">
        <f t="shared" si="48"/>
        <v>0</v>
      </c>
      <c r="AA37" s="85"/>
      <c r="AB37" s="86">
        <f t="shared" si="49"/>
        <v>0</v>
      </c>
      <c r="AC37" s="87"/>
      <c r="AD37" s="86">
        <f t="shared" si="50"/>
        <v>0</v>
      </c>
    </row>
  </sheetData>
  <autoFilter ref="B2:AD31"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34">
    <mergeCell ref="U4:U5"/>
    <mergeCell ref="V4:V5"/>
    <mergeCell ref="AD4:AD5"/>
    <mergeCell ref="AB4:AB5"/>
    <mergeCell ref="AC4:AC5"/>
    <mergeCell ref="AA4:AA5"/>
    <mergeCell ref="B1:K1"/>
    <mergeCell ref="B2:B5"/>
    <mergeCell ref="C2:C5"/>
    <mergeCell ref="D2:D5"/>
    <mergeCell ref="E2:E5"/>
    <mergeCell ref="F2:F5"/>
    <mergeCell ref="G2:G5"/>
    <mergeCell ref="H2:H5"/>
    <mergeCell ref="I2:M3"/>
    <mergeCell ref="I4:I5"/>
    <mergeCell ref="J4:J5"/>
    <mergeCell ref="K4:K5"/>
    <mergeCell ref="N2:AD2"/>
    <mergeCell ref="N3:N5"/>
    <mergeCell ref="O3:W3"/>
    <mergeCell ref="L4:L5"/>
    <mergeCell ref="M4:M5"/>
    <mergeCell ref="X4:X5"/>
    <mergeCell ref="Y4:Y5"/>
    <mergeCell ref="Z4:Z5"/>
    <mergeCell ref="X3:AD3"/>
    <mergeCell ref="W4:W5"/>
    <mergeCell ref="O4:O5"/>
    <mergeCell ref="P4:P5"/>
    <mergeCell ref="Q4:Q5"/>
    <mergeCell ref="R4:R5"/>
    <mergeCell ref="S4:S5"/>
    <mergeCell ref="T4:T5"/>
  </mergeCells>
  <phoneticPr fontId="2"/>
  <conditionalFormatting sqref="O22:O23 O26:O36 O6:O20">
    <cfRule type="cellIs" dxfId="8" priority="10" operator="lessThan">
      <formula>160</formula>
    </cfRule>
  </conditionalFormatting>
  <conditionalFormatting sqref="N22:N23 N26:N36 N6:N16 N18:N20">
    <cfRule type="cellIs" dxfId="7" priority="9" operator="lessThan">
      <formula>180</formula>
    </cfRule>
  </conditionalFormatting>
  <conditionalFormatting sqref="O21">
    <cfRule type="cellIs" dxfId="6" priority="8" operator="lessThan">
      <formula>160</formula>
    </cfRule>
  </conditionalFormatting>
  <conditionalFormatting sqref="N21">
    <cfRule type="cellIs" dxfId="5" priority="7" operator="lessThan">
      <formula>180</formula>
    </cfRule>
  </conditionalFormatting>
  <conditionalFormatting sqref="O37">
    <cfRule type="cellIs" dxfId="4" priority="6" operator="lessThan">
      <formula>160</formula>
    </cfRule>
  </conditionalFormatting>
  <conditionalFormatting sqref="N37">
    <cfRule type="cellIs" dxfId="3" priority="5" operator="lessThan">
      <formula>180</formula>
    </cfRule>
  </conditionalFormatting>
  <conditionalFormatting sqref="O24:O25">
    <cfRule type="cellIs" dxfId="2" priority="4" operator="lessThan">
      <formula>160</formula>
    </cfRule>
  </conditionalFormatting>
  <conditionalFormatting sqref="N24:N25">
    <cfRule type="cellIs" dxfId="1" priority="3" operator="lessThan">
      <formula>180</formula>
    </cfRule>
  </conditionalFormatting>
  <conditionalFormatting sqref="N17">
    <cfRule type="cellIs" dxfId="0" priority="1" operator="lessThan">
      <formula>180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R5_契約先一覧</vt:lpstr>
      <vt:lpstr>'R5_契約先一覧'!Print_Area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0505</cp:lastModifiedBy>
  <cp:lastPrinted>2023-02-07T06:51:14Z</cp:lastPrinted>
  <dcterms:created xsi:type="dcterms:W3CDTF">2008-11-12T02:52:42Z</dcterms:created>
  <dcterms:modified xsi:type="dcterms:W3CDTF">2023-04-21T09:14:09Z</dcterms:modified>
</cp:coreProperties>
</file>